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omments1.xml" ContentType="application/vnd.openxmlformats-officedocument.spreadsheetml.comments+xml"/>
  <Override PartName="/xl/threadedComments/threadedComment1.xml" ContentType="application/vnd.ms-excel.threadedcomments+xml"/>
  <Override PartName="/xl/drawings/drawing6.xml" ContentType="application/vnd.openxmlformats-officedocument.drawing+xml"/>
  <Override PartName="/xl/comments2.xml" ContentType="application/vnd.openxmlformats-officedocument.spreadsheetml.comments+xml"/>
  <Override PartName="/xl/threadedComments/threadedComment2.xml" ContentType="application/vnd.ms-excel.threadedcomments+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315"/>
  <workbookPr/>
  <mc:AlternateContent xmlns:mc="http://schemas.openxmlformats.org/markup-compatibility/2006">
    <mc:Choice Requires="x15">
      <x15ac:absPath xmlns:x15ac="http://schemas.microsoft.com/office/spreadsheetml/2010/11/ac" url="/Users/shaytsaban/Documents/OpenU 10708/2025 B/"/>
    </mc:Choice>
  </mc:AlternateContent>
  <xr:revisionPtr revIDLastSave="0" documentId="13_ncr:1_{59E01445-BB1D-484A-A6B3-BE1C201F3E83}" xr6:coauthVersionLast="47" xr6:coauthVersionMax="47" xr10:uidLastSave="{00000000-0000-0000-0000-000000000000}"/>
  <bookViews>
    <workbookView xWindow="880" yWindow="500" windowWidth="50320" windowHeight="31500" xr2:uid="{00000000-000D-0000-FFFF-FFFF00000000}"/>
  </bookViews>
  <sheets>
    <sheet name="1" sheetId="1" r:id="rId1"/>
    <sheet name="3" sheetId="3" r:id="rId2"/>
    <sheet name="4" sheetId="4" r:id="rId3"/>
    <sheet name="5" sheetId="5" r:id="rId4"/>
    <sheet name="6" sheetId="6" r:id="rId5"/>
    <sheet name="7" sheetId="7" r:id="rId6"/>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D1693" i="1" l="1"/>
  <c r="E1687" i="1"/>
  <c r="D1658" i="1"/>
  <c r="F1570" i="1"/>
  <c r="C1595" i="1" s="1"/>
  <c r="H1569" i="1"/>
  <c r="C1588" i="1" s="1"/>
  <c r="G1568" i="1"/>
  <c r="G1567" i="1"/>
  <c r="G1566" i="1"/>
  <c r="G1565" i="1"/>
  <c r="C1586" i="1" s="1"/>
  <c r="H1564" i="1"/>
  <c r="H1563" i="1"/>
  <c r="D1643" i="1" s="1"/>
  <c r="H1562" i="1"/>
  <c r="H1561" i="1"/>
  <c r="H1560" i="1"/>
  <c r="H1559" i="1"/>
  <c r="H1558" i="1"/>
  <c r="C1579" i="1" s="1"/>
  <c r="G1557" i="1"/>
  <c r="D1635" i="1" s="1"/>
  <c r="G1556" i="1"/>
  <c r="D1636" i="1" s="1"/>
  <c r="G1555" i="1"/>
  <c r="F1554" i="1"/>
  <c r="K1592" i="1" s="1"/>
  <c r="F1553" i="1"/>
  <c r="K1591" i="1" s="1"/>
  <c r="D1552" i="1"/>
  <c r="E1551" i="1"/>
  <c r="E1550" i="1"/>
  <c r="K1588" i="1" s="1"/>
  <c r="J1603" i="1" s="1"/>
  <c r="E1549" i="1"/>
  <c r="K1581" i="1" s="1"/>
  <c r="E1548" i="1"/>
  <c r="D1713" i="1" s="1"/>
  <c r="D1715" i="1" s="1"/>
  <c r="D1547" i="1"/>
  <c r="D1697" i="1" s="1"/>
  <c r="D1699" i="1" s="1"/>
  <c r="D1546" i="1"/>
  <c r="G1590" i="1" s="1"/>
  <c r="D1545" i="1"/>
  <c r="D1544" i="1"/>
  <c r="G1584" i="1" s="1"/>
  <c r="D1543" i="1"/>
  <c r="D1707" i="1" s="1"/>
  <c r="D1542" i="1"/>
  <c r="D1706" i="1" s="1"/>
  <c r="D1541" i="1"/>
  <c r="D1540" i="1"/>
  <c r="C1707" i="1" s="1"/>
  <c r="D1539" i="1"/>
  <c r="C1706" i="1" s="1"/>
  <c r="D1538" i="1"/>
  <c r="D1537" i="1"/>
  <c r="G1582" i="1" s="1"/>
  <c r="D1406" i="1"/>
  <c r="D1395" i="1"/>
  <c r="D1388" i="1"/>
  <c r="D1379" i="1"/>
  <c r="D1371" i="1"/>
  <c r="D1362" i="1"/>
  <c r="G1289" i="1"/>
  <c r="E1288" i="1"/>
  <c r="D1352" i="1" s="1"/>
  <c r="G1287" i="1"/>
  <c r="G1286" i="1"/>
  <c r="H1285" i="1"/>
  <c r="J1317" i="1" s="1"/>
  <c r="G1284" i="1"/>
  <c r="E1283" i="1"/>
  <c r="D1341" i="1" s="1"/>
  <c r="E1282" i="1"/>
  <c r="D1342" i="1" s="1"/>
  <c r="G1281" i="1"/>
  <c r="F1280" i="1"/>
  <c r="I1278" i="1"/>
  <c r="J1322" i="1" s="1"/>
  <c r="I1277" i="1"/>
  <c r="J1321" i="1" s="1"/>
  <c r="G1276" i="1"/>
  <c r="E1275" i="1"/>
  <c r="D1353" i="1" s="1"/>
  <c r="G1274" i="1"/>
  <c r="G1273" i="1"/>
  <c r="H1272" i="1"/>
  <c r="J1316" i="1" s="1"/>
  <c r="H1271" i="1"/>
  <c r="J1315" i="1" s="1"/>
  <c r="G1270" i="1"/>
  <c r="G1269" i="1"/>
  <c r="G1268" i="1"/>
  <c r="F1267" i="1"/>
  <c r="F1266" i="1"/>
  <c r="F1265" i="1"/>
  <c r="F1264" i="1"/>
  <c r="E1316" i="1" s="1"/>
  <c r="F1263" i="1"/>
  <c r="F1262" i="1"/>
  <c r="E1261" i="1"/>
  <c r="E1309" i="1" s="1"/>
  <c r="E1260" i="1"/>
  <c r="E1308" i="1" s="1"/>
  <c r="E1259" i="1"/>
  <c r="F1258" i="1"/>
  <c r="E1257" i="1"/>
  <c r="D1333" i="1" s="1"/>
  <c r="E1256" i="1"/>
  <c r="E1255" i="1"/>
  <c r="D1343" i="1" s="1"/>
  <c r="E1254" i="1"/>
  <c r="D1340" i="1" s="1"/>
  <c r="F1134" i="1"/>
  <c r="F1135" i="1" s="1"/>
  <c r="I1086" i="1"/>
  <c r="I1084" i="1"/>
  <c r="F1057" i="1"/>
  <c r="F1058" i="1" s="1"/>
  <c r="D1042" i="1"/>
  <c r="K1028" i="1"/>
  <c r="I1027" i="1"/>
  <c r="I1026" i="1"/>
  <c r="O1024" i="1"/>
  <c r="O1028" i="1" s="1"/>
  <c r="F1079" i="1" s="1"/>
  <c r="J1022" i="1"/>
  <c r="J1021" i="1"/>
  <c r="J1020" i="1"/>
  <c r="M1019" i="1"/>
  <c r="M1028" i="1" s="1"/>
  <c r="F1075" i="1" s="1"/>
  <c r="I1018" i="1"/>
  <c r="L1017" i="1"/>
  <c r="L1028" i="1" s="1"/>
  <c r="F1074" i="1" s="1"/>
  <c r="I1016" i="1"/>
  <c r="N1015" i="1"/>
  <c r="N1028" i="1" s="1"/>
  <c r="F1077" i="1" s="1"/>
  <c r="H1014" i="1"/>
  <c r="H1013" i="1"/>
  <c r="I1012" i="1"/>
  <c r="I1011" i="1"/>
  <c r="I1010" i="1"/>
  <c r="I1009" i="1"/>
  <c r="G1008" i="1"/>
  <c r="G1007" i="1"/>
  <c r="G1006" i="1"/>
  <c r="G1005" i="1"/>
  <c r="G1004" i="1"/>
  <c r="F1003" i="1"/>
  <c r="F1002" i="1"/>
  <c r="F1001" i="1"/>
  <c r="F1028" i="1" s="1"/>
  <c r="C874" i="1"/>
  <c r="D866" i="1"/>
  <c r="G883" i="1" s="1"/>
  <c r="G884" i="1" s="1"/>
  <c r="K866" i="1"/>
  <c r="N852" i="1"/>
  <c r="N853" i="1"/>
  <c r="N854" i="1"/>
  <c r="N863" i="1"/>
  <c r="L864" i="1"/>
  <c r="C879" i="1" s="1"/>
  <c r="C861" i="1"/>
  <c r="L862" i="1"/>
  <c r="C862" i="1"/>
  <c r="L860" i="1"/>
  <c r="C860" i="1"/>
  <c r="C859" i="1"/>
  <c r="N859" i="1" s="1"/>
  <c r="L858" i="1"/>
  <c r="N858" i="1" s="1"/>
  <c r="F857" i="1"/>
  <c r="N857" i="1" s="1"/>
  <c r="C856" i="1"/>
  <c r="E856" i="1" s="1"/>
  <c r="E866" i="1" s="1"/>
  <c r="G878" i="1" s="1"/>
  <c r="C855" i="1"/>
  <c r="N855" i="1" s="1"/>
  <c r="L851" i="1"/>
  <c r="H850" i="1"/>
  <c r="H866" i="1" s="1"/>
  <c r="K883" i="1" s="1"/>
  <c r="K884" i="1" s="1"/>
  <c r="G849" i="1"/>
  <c r="N849" i="1" s="1"/>
  <c r="I848" i="1"/>
  <c r="E75" i="7"/>
  <c r="E71" i="7"/>
  <c r="E69" i="7"/>
  <c r="E67" i="7"/>
  <c r="F67" i="7" s="1"/>
  <c r="E99" i="7" s="1"/>
  <c r="E65" i="7"/>
  <c r="I65" i="7" s="1"/>
  <c r="I82" i="7" s="1"/>
  <c r="E240" i="7"/>
  <c r="F172" i="7"/>
  <c r="E214" i="7" s="1"/>
  <c r="G172" i="7"/>
  <c r="E227" i="7" s="1"/>
  <c r="D201" i="7"/>
  <c r="D203" i="7"/>
  <c r="G195" i="7"/>
  <c r="D196" i="7"/>
  <c r="F170" i="7" s="1"/>
  <c r="E213" i="7" s="1"/>
  <c r="H185" i="7"/>
  <c r="E234" i="7" s="1"/>
  <c r="J168" i="7"/>
  <c r="G168" i="7" s="1"/>
  <c r="E225" i="7" s="1"/>
  <c r="E162" i="7"/>
  <c r="F162" i="7" s="1"/>
  <c r="E217" i="7" s="1"/>
  <c r="E164" i="7"/>
  <c r="F164" i="7" s="1"/>
  <c r="E218" i="7" s="1"/>
  <c r="E166" i="7"/>
  <c r="F166" i="7" s="1"/>
  <c r="E219" i="7" s="1"/>
  <c r="E168" i="7"/>
  <c r="E160" i="7"/>
  <c r="I160" i="7" s="1"/>
  <c r="I186" i="7" s="1"/>
  <c r="D183" i="7"/>
  <c r="C183" i="7"/>
  <c r="C181" i="7"/>
  <c r="D177" i="7"/>
  <c r="H177" i="7" s="1"/>
  <c r="E231" i="7" s="1"/>
  <c r="C177" i="7"/>
  <c r="H179" i="7" s="1"/>
  <c r="E232" i="7" s="1"/>
  <c r="D175" i="7"/>
  <c r="C175" i="7"/>
  <c r="D173" i="7"/>
  <c r="C173" i="7"/>
  <c r="D181" i="7"/>
  <c r="D170" i="7"/>
  <c r="C170" i="7"/>
  <c r="D135" i="7"/>
  <c r="D143" i="7" s="1"/>
  <c r="D144" i="7" s="1"/>
  <c r="C135" i="7"/>
  <c r="C143" i="7" s="1"/>
  <c r="C144" i="7" s="1"/>
  <c r="E113" i="7"/>
  <c r="E119" i="7"/>
  <c r="F73" i="7"/>
  <c r="E96" i="7" s="1"/>
  <c r="G73" i="7"/>
  <c r="G82" i="7" s="1"/>
  <c r="F81" i="7"/>
  <c r="E91" i="7" s="1"/>
  <c r="F69" i="7"/>
  <c r="E100" i="7" s="1"/>
  <c r="F71" i="7"/>
  <c r="E101" i="7" s="1"/>
  <c r="F75" i="7"/>
  <c r="E102" i="7" s="1"/>
  <c r="E77" i="7"/>
  <c r="H77" i="7" s="1"/>
  <c r="E111" i="7" s="1"/>
  <c r="D79" i="7"/>
  <c r="C79" i="7"/>
  <c r="D73" i="7"/>
  <c r="C73" i="7"/>
  <c r="D25" i="7"/>
  <c r="D32" i="7" s="1"/>
  <c r="D33" i="7" s="1"/>
  <c r="C25" i="7"/>
  <c r="C32" i="7" s="1"/>
  <c r="C33" i="7" s="1"/>
  <c r="H205" i="6"/>
  <c r="I205" i="6"/>
  <c r="J246" i="6"/>
  <c r="I246" i="6"/>
  <c r="H253" i="6"/>
  <c r="K245" i="6"/>
  <c r="I245" i="6"/>
  <c r="C253" i="6"/>
  <c r="K232" i="6"/>
  <c r="I235" i="6"/>
  <c r="I231" i="6"/>
  <c r="G214" i="6"/>
  <c r="G212" i="6"/>
  <c r="G211" i="6"/>
  <c r="G210" i="6"/>
  <c r="G209" i="6"/>
  <c r="H209" i="6" s="1"/>
  <c r="G207" i="6"/>
  <c r="G203" i="6"/>
  <c r="H203" i="6" s="1"/>
  <c r="G201" i="6"/>
  <c r="H201" i="6" s="1"/>
  <c r="G199" i="6"/>
  <c r="G197" i="6"/>
  <c r="K197" i="6" s="1"/>
  <c r="F213" i="6"/>
  <c r="E213" i="6"/>
  <c r="F205" i="6"/>
  <c r="E205" i="6"/>
  <c r="C877" i="1" l="1"/>
  <c r="H1028" i="1"/>
  <c r="F1069" i="1" s="1"/>
  <c r="N862" i="1"/>
  <c r="E1707" i="1"/>
  <c r="D1708" i="1"/>
  <c r="C1583" i="1"/>
  <c r="E1315" i="1"/>
  <c r="F1066" i="1"/>
  <c r="G1581" i="1"/>
  <c r="G1585" i="1" s="1"/>
  <c r="C1582" i="1"/>
  <c r="N860" i="1"/>
  <c r="J1028" i="1"/>
  <c r="F1071" i="1" s="1"/>
  <c r="E1305" i="1"/>
  <c r="E1317" i="1"/>
  <c r="D1332" i="1"/>
  <c r="D1334" i="1" s="1"/>
  <c r="F1290" i="1"/>
  <c r="E1307" i="1"/>
  <c r="E1318" i="1"/>
  <c r="G1028" i="1"/>
  <c r="F1067" i="1" s="1"/>
  <c r="C1578" i="1"/>
  <c r="C1580" i="1" s="1"/>
  <c r="I1028" i="1"/>
  <c r="F1070" i="1" s="1"/>
  <c r="D1344" i="1"/>
  <c r="J1305" i="1"/>
  <c r="J1307" i="1"/>
  <c r="K1582" i="1"/>
  <c r="K1583" i="1" s="1"/>
  <c r="J1602" i="1" s="1"/>
  <c r="J1604" i="1" s="1"/>
  <c r="J1306" i="1"/>
  <c r="C1581" i="1"/>
  <c r="E1706" i="1"/>
  <c r="E1708" i="1" s="1"/>
  <c r="C1708" i="1"/>
  <c r="J1318" i="1"/>
  <c r="E1572" i="1"/>
  <c r="D1634" i="1"/>
  <c r="D1637" i="1" s="1"/>
  <c r="G1290" i="1"/>
  <c r="D1572" i="1"/>
  <c r="H1290" i="1"/>
  <c r="G1572" i="1"/>
  <c r="H1572" i="1"/>
  <c r="G1588" i="1"/>
  <c r="G1591" i="1" s="1"/>
  <c r="D1642" i="1"/>
  <c r="D1644" i="1" s="1"/>
  <c r="D1351" i="1"/>
  <c r="D1354" i="1" s="1"/>
  <c r="E1306" i="1"/>
  <c r="E1290" i="1"/>
  <c r="G861" i="1"/>
  <c r="N861" i="1" s="1"/>
  <c r="F866" i="1"/>
  <c r="G879" i="1" s="1"/>
  <c r="N864" i="1"/>
  <c r="C875" i="1"/>
  <c r="C876" i="1" s="1"/>
  <c r="L866" i="1"/>
  <c r="N856" i="1"/>
  <c r="J848" i="1"/>
  <c r="J866" i="1" s="1"/>
  <c r="K890" i="1" s="1"/>
  <c r="M865" i="1"/>
  <c r="N851" i="1"/>
  <c r="I866" i="1"/>
  <c r="K889" i="1" s="1"/>
  <c r="N850" i="1"/>
  <c r="E73" i="7"/>
  <c r="E104" i="7"/>
  <c r="D202" i="7"/>
  <c r="G170" i="7" s="1"/>
  <c r="E226" i="7" s="1"/>
  <c r="E228" i="7" s="1"/>
  <c r="E183" i="7"/>
  <c r="H183" i="7" s="1"/>
  <c r="E173" i="7"/>
  <c r="C185" i="7"/>
  <c r="D185" i="7"/>
  <c r="D186" i="7" s="1"/>
  <c r="E177" i="7"/>
  <c r="J181" i="7"/>
  <c r="J186" i="7" s="1"/>
  <c r="E181" i="7"/>
  <c r="E175" i="7"/>
  <c r="F175" i="7" s="1"/>
  <c r="E170" i="7"/>
  <c r="E107" i="7"/>
  <c r="E108" i="7" s="1"/>
  <c r="F82" i="7"/>
  <c r="D81" i="7"/>
  <c r="D82" i="7" s="1"/>
  <c r="E79" i="7"/>
  <c r="H79" i="7" s="1"/>
  <c r="C81" i="7"/>
  <c r="I233" i="6"/>
  <c r="J233" i="6" s="1"/>
  <c r="F215" i="6"/>
  <c r="G213" i="6"/>
  <c r="E215" i="6"/>
  <c r="G215" i="6" s="1"/>
  <c r="G205" i="6"/>
  <c r="C878" i="1" l="1"/>
  <c r="C880" i="1" s="1"/>
  <c r="C885" i="1" s="1"/>
  <c r="F1068" i="1"/>
  <c r="F1073" i="1" s="1"/>
  <c r="F1076" i="1" s="1"/>
  <c r="F1078" i="1" s="1"/>
  <c r="F1080" i="1" s="1"/>
  <c r="I1085" i="1" s="1"/>
  <c r="I1087" i="1" s="1"/>
  <c r="E1310" i="1"/>
  <c r="G1596" i="1"/>
  <c r="J1598" i="1" s="1"/>
  <c r="J1599" i="1" s="1"/>
  <c r="J1611" i="1" s="1"/>
  <c r="J1613" i="1" s="1"/>
  <c r="C1596" i="1" s="1"/>
  <c r="G866" i="1"/>
  <c r="E1319" i="1"/>
  <c r="E1326" i="1" s="1"/>
  <c r="J1308" i="1"/>
  <c r="C1584" i="1"/>
  <c r="C1587" i="1" s="1"/>
  <c r="C1589" i="1" s="1"/>
  <c r="C1594" i="1" s="1"/>
  <c r="B1600" i="1" s="1"/>
  <c r="H1297" i="1"/>
  <c r="J1323" i="1" s="1"/>
  <c r="J1324" i="1" s="1"/>
  <c r="C886" i="1"/>
  <c r="C887" i="1" s="1"/>
  <c r="K891" i="1" s="1"/>
  <c r="K892" i="1" s="1"/>
  <c r="K895" i="1" s="1"/>
  <c r="C865" i="1"/>
  <c r="M866" i="1"/>
  <c r="N848" i="1"/>
  <c r="G186" i="7"/>
  <c r="H186" i="7"/>
  <c r="E233" i="7"/>
  <c r="E235" i="7" s="1"/>
  <c r="E220" i="7"/>
  <c r="E185" i="7"/>
  <c r="C186" i="7"/>
  <c r="E81" i="7"/>
  <c r="E82" i="7" s="1"/>
  <c r="H82" i="7"/>
  <c r="E112" i="7"/>
  <c r="E114" i="7" s="1"/>
  <c r="C82" i="7"/>
  <c r="F59" i="6"/>
  <c r="G59" i="6" s="1"/>
  <c r="G58" i="6"/>
  <c r="H58" i="6" s="1"/>
  <c r="H57" i="6"/>
  <c r="D56" i="6"/>
  <c r="C56" i="6" s="1"/>
  <c r="C55" i="6"/>
  <c r="E55" i="6" s="1"/>
  <c r="D54" i="6"/>
  <c r="C54" i="6"/>
  <c r="C53" i="6"/>
  <c r="H53" i="6"/>
  <c r="H52" i="6"/>
  <c r="F149" i="6"/>
  <c r="F158" i="6" s="1"/>
  <c r="F159" i="6" s="1"/>
  <c r="E149" i="6"/>
  <c r="E158" i="6" s="1"/>
  <c r="E159" i="6" s="1"/>
  <c r="K1596" i="1" l="1"/>
  <c r="J1326" i="1"/>
  <c r="N865" i="1"/>
  <c r="C866" i="1"/>
  <c r="E186" i="7"/>
  <c r="F185" i="7"/>
  <c r="F186" i="7" s="1"/>
  <c r="E118" i="7"/>
  <c r="E120" i="7" s="1"/>
  <c r="H60" i="6"/>
  <c r="C60" i="6"/>
  <c r="G60" i="6"/>
  <c r="D60" i="6"/>
  <c r="F60" i="6"/>
  <c r="E53" i="6"/>
  <c r="E54" i="6"/>
  <c r="E21" i="6"/>
  <c r="D280" i="5"/>
  <c r="D279" i="5"/>
  <c r="D278" i="5"/>
  <c r="D277" i="5"/>
  <c r="D276" i="5"/>
  <c r="C276" i="5"/>
  <c r="C277" i="5" s="1"/>
  <c r="C278" i="5" s="1"/>
  <c r="C279" i="5" s="1"/>
  <c r="C280" i="5" s="1"/>
  <c r="G280" i="5" s="1"/>
  <c r="D255" i="5"/>
  <c r="D254" i="5"/>
  <c r="D253" i="5"/>
  <c r="D252" i="5"/>
  <c r="D251" i="5"/>
  <c r="C251" i="5"/>
  <c r="E251" i="5" s="1"/>
  <c r="C252" i="5"/>
  <c r="C253" i="5" s="1"/>
  <c r="C254" i="5" s="1"/>
  <c r="C255" i="5" s="1"/>
  <c r="F184" i="5"/>
  <c r="C212" i="5"/>
  <c r="B128" i="5"/>
  <c r="B129" i="5" s="1"/>
  <c r="D183" i="5"/>
  <c r="D185" i="5" s="1"/>
  <c r="E183" i="5"/>
  <c r="E185" i="5" s="1"/>
  <c r="C183" i="5"/>
  <c r="C185" i="5" s="1"/>
  <c r="B170" i="5"/>
  <c r="B174" i="5" s="1"/>
  <c r="B175" i="5" s="1"/>
  <c r="D88" i="5"/>
  <c r="C18" i="5"/>
  <c r="D18" i="5" s="1"/>
  <c r="C350" i="4"/>
  <c r="C348" i="4"/>
  <c r="C345" i="4"/>
  <c r="C316" i="4"/>
  <c r="C315" i="4"/>
  <c r="D315" i="4" s="1"/>
  <c r="C319" i="4"/>
  <c r="D319" i="4" s="1"/>
  <c r="D283" i="4"/>
  <c r="E242" i="4"/>
  <c r="F242" i="4" s="1"/>
  <c r="G242" i="4" s="1"/>
  <c r="H242" i="4" s="1"/>
  <c r="D242" i="4"/>
  <c r="C242" i="4"/>
  <c r="B242" i="4"/>
  <c r="B239" i="4" s="1"/>
  <c r="E275" i="4"/>
  <c r="E256" i="4"/>
  <c r="B238" i="4" s="1"/>
  <c r="G134" i="4"/>
  <c r="H134" i="4" s="1"/>
  <c r="G133" i="4"/>
  <c r="H133" i="4" s="1"/>
  <c r="C126" i="4"/>
  <c r="D126" i="4" s="1"/>
  <c r="N866" i="1" l="1"/>
  <c r="G877" i="1"/>
  <c r="G880" i="1" s="1"/>
  <c r="G895" i="1" s="1"/>
  <c r="E208" i="7"/>
  <c r="E60" i="6"/>
  <c r="E252" i="5"/>
  <c r="G277" i="5"/>
  <c r="G278" i="5"/>
  <c r="G276" i="5"/>
  <c r="G279" i="5"/>
  <c r="E276" i="5"/>
  <c r="E277" i="5" s="1"/>
  <c r="E278" i="5" s="1"/>
  <c r="E279" i="5" s="1"/>
  <c r="E280" i="5" s="1"/>
  <c r="E253" i="5"/>
  <c r="E254" i="5" s="1"/>
  <c r="E255" i="5" s="1"/>
  <c r="C211" i="5"/>
  <c r="C213" i="5" s="1"/>
  <c r="F183" i="5"/>
  <c r="F185" i="5" s="1"/>
  <c r="D316" i="4"/>
  <c r="D317" i="4" s="1"/>
  <c r="C317" i="4"/>
  <c r="C239" i="4"/>
  <c r="D239" i="4" s="1"/>
  <c r="E239" i="4" s="1"/>
  <c r="F239" i="4" s="1"/>
  <c r="G239" i="4" s="1"/>
  <c r="G127" i="4"/>
  <c r="G130" i="4" s="1"/>
  <c r="B240" i="4"/>
  <c r="C238" i="4"/>
  <c r="H127" i="4"/>
  <c r="H130" i="4" s="1"/>
  <c r="D106" i="4"/>
  <c r="D110" i="4" s="1"/>
  <c r="E119" i="4" s="1"/>
  <c r="D85" i="4"/>
  <c r="D84" i="4"/>
  <c r="E76" i="4"/>
  <c r="C76" i="4"/>
  <c r="D88" i="4" s="1"/>
  <c r="C57" i="4"/>
  <c r="D119" i="4" s="1"/>
  <c r="E49" i="4"/>
  <c r="C49" i="4"/>
  <c r="D334" i="3"/>
  <c r="D330" i="3"/>
  <c r="D308" i="3"/>
  <c r="D310" i="3" s="1"/>
  <c r="D309" i="3"/>
  <c r="E300" i="3"/>
  <c r="C300" i="3"/>
  <c r="D312" i="3" s="1"/>
  <c r="C281" i="3"/>
  <c r="E273" i="3"/>
  <c r="C278" i="3" s="1"/>
  <c r="C273" i="3"/>
  <c r="F217" i="3"/>
  <c r="E217" i="3"/>
  <c r="F216" i="3"/>
  <c r="E216" i="3"/>
  <c r="F215" i="3"/>
  <c r="E215" i="3"/>
  <c r="H215" i="3"/>
  <c r="L216" i="3"/>
  <c r="L217" i="3"/>
  <c r="L215" i="3"/>
  <c r="K216" i="3"/>
  <c r="K217" i="3"/>
  <c r="K215" i="3"/>
  <c r="E212" i="3"/>
  <c r="I217" i="3" s="1"/>
  <c r="D212" i="3"/>
  <c r="H217" i="3" s="1"/>
  <c r="I215" i="3" s="1"/>
  <c r="D176" i="3"/>
  <c r="E170" i="3"/>
  <c r="D170" i="3"/>
  <c r="E168" i="3" s="1"/>
  <c r="D165" i="3"/>
  <c r="D169" i="3" s="1"/>
  <c r="E164" i="3"/>
  <c r="D164" i="3"/>
  <c r="E163" i="3"/>
  <c r="E161" i="3"/>
  <c r="D161" i="3"/>
  <c r="D158" i="3"/>
  <c r="D174" i="3" s="1"/>
  <c r="E157" i="3"/>
  <c r="D157" i="3"/>
  <c r="E156" i="3"/>
  <c r="D156" i="3"/>
  <c r="E155" i="3"/>
  <c r="E222" i="7" l="1"/>
  <c r="E239" i="7" s="1"/>
  <c r="E241" i="7" s="1"/>
  <c r="C240" i="4"/>
  <c r="D238" i="4"/>
  <c r="F119" i="4"/>
  <c r="G135" i="4" s="1"/>
  <c r="G136" i="4" s="1"/>
  <c r="C127" i="4" s="1"/>
  <c r="C128" i="4" s="1"/>
  <c r="E120" i="4"/>
  <c r="D86" i="4"/>
  <c r="C81" i="4"/>
  <c r="C54" i="4"/>
  <c r="D90" i="4"/>
  <c r="D96" i="4" s="1"/>
  <c r="D120" i="4" s="1"/>
  <c r="D314" i="3"/>
  <c r="C305" i="3"/>
  <c r="K218" i="3"/>
  <c r="H216" i="3" s="1"/>
  <c r="D175" i="3"/>
  <c r="D171" i="3" s="1"/>
  <c r="D168" i="3" s="1"/>
  <c r="L218" i="3"/>
  <c r="I216" i="3" s="1"/>
  <c r="I218" i="3" s="1"/>
  <c r="C216" i="3" s="1"/>
  <c r="E218" i="3"/>
  <c r="B215" i="3" s="1"/>
  <c r="F218" i="3"/>
  <c r="C215" i="3" s="1"/>
  <c r="H218" i="3"/>
  <c r="B216" i="3" s="1"/>
  <c r="B217" i="3" s="1"/>
  <c r="E158" i="3"/>
  <c r="E174" i="3" s="1"/>
  <c r="D163" i="3"/>
  <c r="E165" i="3"/>
  <c r="E169" i="3" s="1"/>
  <c r="E171" i="3" s="1"/>
  <c r="E175" i="3" s="1"/>
  <c r="D155" i="3"/>
  <c r="D240" i="4" l="1"/>
  <c r="E238" i="4"/>
  <c r="F120" i="4"/>
  <c r="H135" i="4" s="1"/>
  <c r="H136" i="4" s="1"/>
  <c r="D127" i="4" s="1"/>
  <c r="D128" i="4" s="1"/>
  <c r="D320" i="3"/>
  <c r="C217" i="3"/>
  <c r="E176" i="3"/>
  <c r="F238" i="4" l="1"/>
  <c r="E240" i="4"/>
  <c r="H58" i="3"/>
  <c r="F56" i="3"/>
  <c r="F55" i="3"/>
  <c r="E54" i="3"/>
  <c r="E53" i="3"/>
  <c r="D52" i="3"/>
  <c r="D58" i="3" s="1"/>
  <c r="C51" i="3"/>
  <c r="C76" i="3"/>
  <c r="C78" i="3" s="1"/>
  <c r="F50" i="3"/>
  <c r="D16" i="3"/>
  <c r="G238" i="4" l="1"/>
  <c r="G240" i="4" s="1"/>
  <c r="H244" i="4" s="1"/>
  <c r="F240" i="4"/>
  <c r="E58" i="3"/>
  <c r="F58" i="3" s="1"/>
  <c r="G66" i="3"/>
  <c r="C100" i="3"/>
  <c r="G67" i="3"/>
  <c r="C99" i="3"/>
  <c r="C792" i="1"/>
  <c r="D780" i="1"/>
  <c r="E780" i="1" s="1"/>
  <c r="K717" i="1"/>
  <c r="D681" i="1"/>
  <c r="C756" i="1"/>
  <c r="E723" i="1" s="1"/>
  <c r="E724" i="1" s="1"/>
  <c r="D691" i="1"/>
  <c r="D679" i="1" s="1"/>
  <c r="D680" i="1" s="1"/>
  <c r="D682" i="1" l="1"/>
  <c r="D684" i="1" s="1"/>
  <c r="E707" i="1" s="1"/>
  <c r="C101" i="3"/>
  <c r="C105" i="3" s="1"/>
  <c r="G68" i="3"/>
  <c r="F57" i="3"/>
  <c r="I57" i="3" s="1"/>
  <c r="G69" i="3"/>
  <c r="C67" i="3"/>
  <c r="I58" i="3" l="1"/>
  <c r="C68" i="3"/>
  <c r="G70" i="3"/>
  <c r="D261" i="1"/>
  <c r="F661" i="1"/>
  <c r="E661" i="1"/>
  <c r="D661" i="1"/>
  <c r="M659" i="1"/>
  <c r="M656" i="1"/>
  <c r="M653" i="1"/>
  <c r="M606" i="1"/>
  <c r="M605" i="1"/>
  <c r="M602" i="1"/>
  <c r="M599" i="1"/>
  <c r="M587" i="1"/>
  <c r="M588" i="1"/>
  <c r="M584" i="1"/>
  <c r="M581" i="1"/>
  <c r="M564" i="1"/>
  <c r="M561" i="1"/>
  <c r="K537" i="1"/>
  <c r="K511" i="1"/>
  <c r="K495" i="1"/>
  <c r="I404" i="1"/>
  <c r="J404" i="1" s="1"/>
  <c r="L660" i="1"/>
  <c r="B657" i="1"/>
  <c r="M657" i="1" s="1"/>
  <c r="K661" i="1"/>
  <c r="B658" i="1"/>
  <c r="M658" i="1" s="1"/>
  <c r="G512" i="1"/>
  <c r="K512" i="1" s="1"/>
  <c r="E283" i="1"/>
  <c r="D283" i="1"/>
  <c r="D281" i="1"/>
  <c r="D279" i="1"/>
  <c r="E265" i="1"/>
  <c r="D265" i="1"/>
  <c r="E262" i="1"/>
  <c r="E279" i="1" s="1"/>
  <c r="B655" i="1"/>
  <c r="H654" i="1"/>
  <c r="H661" i="1" s="1"/>
  <c r="C652" i="1"/>
  <c r="M652" i="1" s="1"/>
  <c r="J651" i="1"/>
  <c r="J661" i="1" s="1"/>
  <c r="G650" i="1"/>
  <c r="G661" i="1" s="1"/>
  <c r="K723" i="1" s="1"/>
  <c r="K724" i="1" s="1"/>
  <c r="I649" i="1"/>
  <c r="I661" i="1" s="1"/>
  <c r="K728" i="1" s="1"/>
  <c r="B604" i="1"/>
  <c r="M604" i="1" s="1"/>
  <c r="B603" i="1"/>
  <c r="M603" i="1" s="1"/>
  <c r="B601" i="1"/>
  <c r="M601" i="1" s="1"/>
  <c r="H600" i="1"/>
  <c r="M600" i="1" s="1"/>
  <c r="C598" i="1"/>
  <c r="M598" i="1" s="1"/>
  <c r="K597" i="1"/>
  <c r="D635" i="1" s="1"/>
  <c r="D636" i="1" s="1"/>
  <c r="D640" i="1" s="1"/>
  <c r="G596" i="1"/>
  <c r="M596" i="1" s="1"/>
  <c r="J595" i="1"/>
  <c r="M595" i="1" s="1"/>
  <c r="B586" i="1"/>
  <c r="M586" i="1" s="1"/>
  <c r="B585" i="1"/>
  <c r="M585" i="1" s="1"/>
  <c r="B583" i="1"/>
  <c r="M583" i="1" s="1"/>
  <c r="H582" i="1"/>
  <c r="M582" i="1" s="1"/>
  <c r="C580" i="1"/>
  <c r="M580" i="1" s="1"/>
  <c r="K579" i="1"/>
  <c r="M579" i="1" s="1"/>
  <c r="G578" i="1"/>
  <c r="M578" i="1" s="1"/>
  <c r="J577" i="1"/>
  <c r="M577" i="1" s="1"/>
  <c r="B563" i="1"/>
  <c r="M563" i="1" s="1"/>
  <c r="H562" i="1"/>
  <c r="M562" i="1" s="1"/>
  <c r="C560" i="1"/>
  <c r="M560" i="1" s="1"/>
  <c r="K559" i="1"/>
  <c r="M559" i="1" s="1"/>
  <c r="G558" i="1"/>
  <c r="M558" i="1" s="1"/>
  <c r="J557" i="1"/>
  <c r="M557" i="1" s="1"/>
  <c r="G538" i="1"/>
  <c r="K538" i="1" s="1"/>
  <c r="C536" i="1"/>
  <c r="K536" i="1" s="1"/>
  <c r="J535" i="1"/>
  <c r="K535" i="1" s="1"/>
  <c r="F534" i="1"/>
  <c r="K534" i="1" s="1"/>
  <c r="I533" i="1"/>
  <c r="K533" i="1" s="1"/>
  <c r="F527" i="1"/>
  <c r="B539" i="1" s="1"/>
  <c r="K539" i="1" s="1"/>
  <c r="C510" i="1"/>
  <c r="K510" i="1" s="1"/>
  <c r="J509" i="1"/>
  <c r="K509" i="1" s="1"/>
  <c r="F508" i="1"/>
  <c r="K508" i="1" s="1"/>
  <c r="I507" i="1"/>
  <c r="K507" i="1" s="1"/>
  <c r="C494" i="1"/>
  <c r="K494" i="1" s="1"/>
  <c r="J493" i="1"/>
  <c r="K493" i="1" s="1"/>
  <c r="F492" i="1"/>
  <c r="K492" i="1" s="1"/>
  <c r="I491" i="1"/>
  <c r="K491" i="1" s="1"/>
  <c r="C461" i="1"/>
  <c r="K461" i="1" s="1"/>
  <c r="J460" i="1"/>
  <c r="K460" i="1" s="1"/>
  <c r="F459" i="1"/>
  <c r="K459" i="1" s="1"/>
  <c r="I458" i="1"/>
  <c r="K458" i="1" s="1"/>
  <c r="J442" i="1"/>
  <c r="K442" i="1" s="1"/>
  <c r="F441" i="1"/>
  <c r="K441" i="1" s="1"/>
  <c r="I440" i="1"/>
  <c r="K440" i="1" s="1"/>
  <c r="F421" i="1"/>
  <c r="J421" i="1" s="1"/>
  <c r="I420" i="1"/>
  <c r="J420" i="1" s="1"/>
  <c r="E345" i="1"/>
  <c r="M660" i="1" l="1"/>
  <c r="E708" i="1"/>
  <c r="E709" i="1" s="1"/>
  <c r="K729" i="1" s="1"/>
  <c r="K730" i="1" s="1"/>
  <c r="K734" i="1" s="1"/>
  <c r="M597" i="1"/>
  <c r="B661" i="1"/>
  <c r="M654" i="1"/>
  <c r="C661" i="1"/>
  <c r="M655" i="1"/>
  <c r="M649" i="1"/>
  <c r="M650" i="1"/>
  <c r="M651" i="1"/>
  <c r="D280" i="1"/>
  <c r="D274" i="1" s="1"/>
  <c r="D273" i="1" s="1"/>
  <c r="L661" i="1"/>
  <c r="B665" i="1" s="1"/>
  <c r="E280" i="1"/>
  <c r="E274" i="1" s="1"/>
  <c r="E273" i="1" s="1"/>
  <c r="B664" i="1" l="1"/>
  <c r="E716" i="1"/>
  <c r="E718" i="1" s="1"/>
  <c r="E734" i="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tc={F0B72CD2-48E7-834D-9FF0-D16AE4C0FD3C}</author>
  </authors>
  <commentList>
    <comment ref="D14" authorId="0" shapeId="0" xr:uid="{F0B72CD2-48E7-834D-9FF0-D16AE4C0FD3C}">
      <text>
        <t>[Threaded comment]
Your version of Excel allows you to read this threaded comment; however, any edits to it will get removed if the file is opened in a newer version of Excel. Learn more: https://go.microsoft.com/fwlink/?linkid=870924
Comment:
    הון רשום הוא נתון סרק - הוא משקף את המספר המירבי של מניות שניתן להנפיק, ולא את ההנפקות בפועל</t>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tc={EF48B80F-D26F-8B43-AA1B-3831DF717766}</author>
    <author>tc={71AE266C-52FA-7742-8090-E32C1BA6CD33}</author>
    <author>tc={41776008-0B20-AC48-9424-53F8B43F00D0}</author>
    <author>tc={5A578B37-0EA2-214C-ABFC-3497C798F079}</author>
    <author>tc={C7FD8388-052E-6D41-A30A-D682D5A7DB8B}</author>
    <author>tc={F429F4F9-0762-7940-B937-40B3835D64D6}</author>
    <author>tc={A6B16C4B-FA0C-254E-BDCB-1CA46DC9FC54}</author>
    <author>tc={E150AE5E-33BC-114E-881A-34DAF0A28AE5}</author>
  </authors>
  <commentList>
    <comment ref="F73" authorId="0" shapeId="0" xr:uid="{EF48B80F-D26F-8B43-AA1B-3831DF717766}">
      <text>
        <t>[Threaded comment]
Your version of Excel allows you to read this threaded comment; however, any edits to it will get removed if the file is opened in a newer version of Excel. Learn more: https://go.microsoft.com/fwlink/?linkid=870924
Comment:
    על פי נתוני המקור בשאלה: פחת נצבר ל-31.12.2020 הוא 30,000, ופחת נצבר ל-31.12.2021 הוא 45,000. בהיעדר נתוני מכירות, ההפרש בין הערכים משקף את הוצאות הפחת</t>
      </text>
    </comment>
    <comment ref="G73" authorId="1" shapeId="0" xr:uid="{71AE266C-52FA-7742-8090-E32C1BA6CD33}">
      <text>
        <t>[Threaded comment]
Your version of Excel allows you to read this threaded comment; however, any edits to it will get removed if the file is opened in a newer version of Excel. Learn more: https://go.microsoft.com/fwlink/?linkid=870924
Comment:
    כשאין מכירות רכוש קבוע, ההפרש בנתוני המקור בין יתרת עלות הרכוש הקבוע לתום התקופה - 120,000, לבין יתרת הרכוש הקבוע לתחילת התקופה - 70,000, זהו היקף הרכישה של הרכוש הקבוע</t>
      </text>
    </comment>
    <comment ref="H77" authorId="2" shapeId="0" xr:uid="{41776008-0B20-AC48-9424-53F8B43F00D0}">
      <text>
        <t>[Threaded comment]
Your version of Excel allows you to read this threaded comment; however, any edits to it will get removed if the file is opened in a newer version of Excel. Learn more: https://go.microsoft.com/fwlink/?linkid=870924
Comment:
    כאשר נתון שהחברה לא פרעה הלוואות לזמן ארוך המשמעות היא שהשינוי ביתרה נובע מנטילת הלוואות לזמן ארוך, בלבד - הסימן חיובי</t>
      </text>
    </comment>
    <comment ref="F81" authorId="3" shapeId="0" xr:uid="{5A578B37-0EA2-214C-ABFC-3497C798F079}">
      <text>
        <t>[Threaded comment]
Your version of Excel allows you to read this threaded comment; however, any edits to it will get removed if the file is opened in a newer version of Excel. Learn more: https://go.microsoft.com/fwlink/?linkid=870924
Comment:
    ההפרש ביתרת הרווח, בסימן הפוך, חייב להיות זהה לסיכום ההשפעות בפעילות שוטפת ופעילות מימון. כאן ההפרש 10,000-, בהיפוך סימן - סיכום הערכים צריך להיות 10,000 בסימן חיובי. כדי להשלים את השפעת הדיבידנד השלילית של 5,000 ל-10,000 בסימן חיובי, הרווח הנקי חייב להיות 15,000</t>
      </text>
    </comment>
    <comment ref="G168" authorId="4" shapeId="0" xr:uid="{C7FD8388-052E-6D41-A30A-D682D5A7DB8B}">
      <text>
        <t>[Threaded comment]
Your version of Excel allows you to read this threaded comment; however, any edits to it will get removed if the file is opened in a newer version of Excel. Learn more: https://go.microsoft.com/fwlink/?linkid=870924
Comment:
    זכרו: תמיד ולעולם ההפרש זהה לסך השינויים בשורה בסימן הפוך. למה הכוונה? כאן ההפרש 60,000. לכן סך סיווג השינויים חייב להיות 60,000- (בסימן שלילי). ראינו שקיימת השפעה שלילית של 14,000- בגין פעילות שלא במזומן - רכישה באשראי, כנתון. המשמעות היא ש״חסר לנו״ להשלים עוד 46,000 כהשפעה שלילית של רכישה במזומן.</t>
      </text>
    </comment>
    <comment ref="J168" authorId="5" shapeId="0" xr:uid="{F429F4F9-0762-7940-B937-40B3835D64D6}">
      <text>
        <t>[Threaded comment]
Your version of Excel allows you to read this threaded comment; however, any edits to it will get removed if the file is opened in a newer version of Excel. Learn more: https://go.microsoft.com/fwlink/?linkid=870924
Comment:
    תמיד כשרוכשים רכוש קבוע, וקרקע היא דוגמא לכך, רושמים ערך שלילי בפעילות השקעה. זאת, להוציא המקרה המיוחד של רכישה באשראי, שמהווה רכישה לכל דבר ועניין, לכן בסימן שלילי — אבל לא במזומן, ולכן משבצים את הערך השלילי בעמודה המיוחדת - פ. לא במזומן</t>
      </text>
    </comment>
    <comment ref="J181" authorId="6" shapeId="0" xr:uid="{A6B16C4B-FA0C-254E-BDCB-1CA46DC9FC54}">
      <text>
        <t>[Threaded comment]
Your version of Excel allows you to read this threaded comment; however, any edits to it will get removed if the file is opened in a newer version of Excel. Learn more: https://go.microsoft.com/fwlink/?linkid=870924
Comment:
    כל עסקה שאיננה במזומן כמו רכישת קרקע שלא במזומן, משפיעה גם על הסעיף הספציפי - כגון קרקע, וגם על הסעיף הנגדי, שמולו בוצעה רכישה. כלומר, אם הרכישה היא באשראי לזמן ארוך, לצד ההשפעה השלילית בשורת הרכוש הקבוע, תהיה השפעה חיובית בשורת האשראי</t>
      </text>
    </comment>
    <comment ref="F185" authorId="7" shapeId="0" xr:uid="{E150AE5E-33BC-114E-881A-34DAF0A28AE5}">
      <text>
        <t>[Threaded comment]
Your version of Excel allows you to read this threaded comment; however, any edits to it will get removed if the file is opened in a newer version of Excel. Learn more: https://go.microsoft.com/fwlink/?linkid=870924
Comment:
    ידוע שההפרש ביתרת הרווח בגיליון העבודה הוא 113,000 בסימן שלילי. זה אומר שסך ההשפעות של חלוקת דיבידנד והרווח ביחד חייב להיות 113,000 בסימן חיובי. אז למעשה: 15,000- בתוספת רווח נקי x שווה ל-113,000</t>
      </text>
    </comment>
  </commentList>
</comments>
</file>

<file path=xl/sharedStrings.xml><?xml version="1.0" encoding="utf-8"?>
<sst xmlns="http://schemas.openxmlformats.org/spreadsheetml/2006/main" count="3359" uniqueCount="2038">
  <si>
    <t>שם המנחה: רו"ח שי צבאן</t>
  </si>
  <si>
    <t xml:space="preserve">דוא"ל: </t>
  </si>
  <si>
    <t>shay.tsaban@gmail.com</t>
  </si>
  <si>
    <t>פייסבוק:</t>
  </si>
  <si>
    <t>Shay Tsaban</t>
  </si>
  <si>
    <t>אינסטגרם:</t>
  </si>
  <si>
    <t>shaytsaban</t>
  </si>
  <si>
    <t>מטרת הקורס:</t>
  </si>
  <si>
    <t>הדוחות הכספיים הם פריטי המידע החשובים ביותר להבנת ההתפתחות הכלכלית בחברה ומצבה הכספי.</t>
  </si>
  <si>
    <t>ההבנה של אותם פריטי מידע תלויה ביכולת שלנו להבין מנין נוצרו: מהן העסקאות שמדידתן וחישובן</t>
  </si>
  <si>
    <t xml:space="preserve">יוצר את אותם ערכים בדיווח. </t>
  </si>
  <si>
    <t xml:space="preserve">למשל: אם בחברה יש מלאי - מה הוא מייצג? כיצד נוצר? </t>
  </si>
  <si>
    <t>אם בחברה רווחים - מה משמעותם? מתי נרשמו?</t>
  </si>
  <si>
    <t>שאלות אלו, לבד מההגדרה הטכנית, ילוו אותנו כבסיס להבנה של הדוחות הכספיים בכללותם והשפעתם</t>
  </si>
  <si>
    <t>החלק השני של הקורס יעסוק בהדגשה של ערכים ספציפיים בדיווח - והבנתם המעמיקה.</t>
  </si>
  <si>
    <t>חובות הקורס:</t>
  </si>
  <si>
    <t xml:space="preserve">ככתוב בחוברת המטלות - נדרש להגיש מטלות שמשקלן 7 נק' לפחות. </t>
  </si>
  <si>
    <t>המלצה חמה - להגיש כמה שיותר מטלות, המטלות העודפות נחשבות כ"מגן".</t>
  </si>
  <si>
    <t xml:space="preserve">בחינת הגמר - מאפשרת שימוש בדף עזר שאתם תכינו ללא מגבלת תוכן (בגודל A4) [במקרה של בחינה פרונטלית]. </t>
  </si>
  <si>
    <t>אופן ההגשה של מטלות הקורס:</t>
  </si>
  <si>
    <t xml:space="preserve">משום כך, אין מקום להגשה ידנית למנחה של מטלות. </t>
  </si>
  <si>
    <t>אפשר לשלוח את המטלות בדואר ישראל - כמובן שלא ממש מומלץ בימינו... כולנו יודעים למה.</t>
  </si>
  <si>
    <t>ולכן ההמלצה החמה היא להגיש דרך מערכת המטלות המקוונת באתר הקורס.</t>
  </si>
  <si>
    <t>במידה וההגשה היא דרך מערכת המטלות (מומלץ) - אזי, יש להגיש:</t>
  </si>
  <si>
    <t>א. DOCX - כלומר מסמך WORD, ו/או:</t>
  </si>
  <si>
    <t xml:space="preserve">ב. XLSX - מסמך EXCEL. </t>
  </si>
  <si>
    <t>תוצרי הלמידה במפגש - 1:</t>
  </si>
  <si>
    <t>ב. מהם הסוגים העיקריים של התוצרים (אינפורמציה) בחשבונאות?</t>
  </si>
  <si>
    <t>ג. מהו האופן שבו נתעד עסקאות ואירועים כלכליים - מידע נוצר אגב תיעוד עסקאות רבות.</t>
  </si>
  <si>
    <t xml:space="preserve">ד. כיצד מבוצע המהלך החשבונאי בשלמותו? מרמת העסקה עד רמת הדיווח. </t>
  </si>
  <si>
    <t>החשבונאות היא למעשה אמצעי לתקשורת כלכלית של נתוני חברה למעוניינים בהם - שפת העסקים.</t>
  </si>
  <si>
    <t>כשדנים בעסק, ובפרט - בחברה (דרך משפטית ספציפית להסדרתו), אנו רוצים לקבל מידע אודותיו לטובת ביצוע החלטות</t>
  </si>
  <si>
    <t>שונות בהקשרו:</t>
  </si>
  <si>
    <t xml:space="preserve">     בנקים ישאלו - האם לתת אשראי לעסק? מן הסתם, התשובה תלויה בנתוניו הכספיים (יציב/מסוכן ועד כמה).</t>
  </si>
  <si>
    <t xml:space="preserve">     משקיעים - האם להשקיע או "להכנס כשותפים" (השקעה בשוק ההון / במניות ומכשירים פיננסיים)?</t>
  </si>
  <si>
    <t xml:space="preserve">     רשות המסים - איך ובאיזה סכום למסות (תלוי ברווח, בתוצאות הפעילות הכספית)</t>
  </si>
  <si>
    <t xml:space="preserve">     עובדים - מה מצבה של החברה?</t>
  </si>
  <si>
    <t xml:space="preserve">     ספקים - ביצוע עסקים ומתן אשראי לחברה (מוכרים לה סחורה ומקבלים התמורה "מאוחר יותר")?</t>
  </si>
  <si>
    <t>המידע החשבונאי שמספקת מערכת החשבונאות הפיננסית צריך להתאים למגוון משתמשים ולמגוון החלטות כלכליות.</t>
  </si>
  <si>
    <t>לכן, סוג המידע, מידת פירוטו והרכבו - צריך להתאים לכל המטרות לעיל.</t>
  </si>
  <si>
    <t>החשבונאות מספקת מידע כספי שימושי לצרכים של משתמשים חיצוניים בהקשר ל: החלטות בדבר הזרמת משאבים לחברה</t>
  </si>
  <si>
    <t>כגון השקעות והלוואות ולצרכים רגולטוריים (לצרכי מס) וכן לכל מטרה עסקית / פיננסית אחרת הדורשת שיקוף מידע.</t>
  </si>
  <si>
    <t>סוגי המידע השונים הנדרשים למקבלי ההחלטות מוצאים ביטויים ב-4 דיווחים כספיים (דוחות כספיים):</t>
  </si>
  <si>
    <t>שם הדוח</t>
  </si>
  <si>
    <t>תיאור מקוצר של סוג המידע</t>
  </si>
  <si>
    <t>תוקף</t>
  </si>
  <si>
    <t>רווח והפסד</t>
  </si>
  <si>
    <t>תקופה</t>
  </si>
  <si>
    <t>מאזן</t>
  </si>
  <si>
    <t>נקודת זמן</t>
  </si>
  <si>
    <t>תזרימי מזומנים</t>
  </si>
  <si>
    <t>שינויים במזומן</t>
  </si>
  <si>
    <t>שינויים בהון</t>
  </si>
  <si>
    <t>בהמשך ... :)</t>
  </si>
  <si>
    <t>פירוט לגבי הדיווחים השונים - מאזן ודוח רווח והפסד (בסיסי וראשוני)</t>
  </si>
  <si>
    <t>מבנה הדוח על המצב הכספי (מאזן):</t>
  </si>
  <si>
    <t>נכסים "מה יש לי"</t>
  </si>
  <si>
    <t>התחייבויות והון עצמי "איך השגתי"</t>
  </si>
  <si>
    <t>משאבים או ערכים המייצגים</t>
  </si>
  <si>
    <t>מקורות המימון של החברה</t>
  </si>
  <si>
    <t>כניסת הטבות צפויה לחברה</t>
  </si>
  <si>
    <t>כיצד השגנו את הנכסים</t>
  </si>
  <si>
    <t>נכסים שוטפים</t>
  </si>
  <si>
    <t>התחייבויות שוטפות</t>
  </si>
  <si>
    <t>פרק זמן למימוש: עד שנה</t>
  </si>
  <si>
    <t>פרק הזמן לסילוקן: עד שנה</t>
  </si>
  <si>
    <t>מזומן</t>
  </si>
  <si>
    <t>הלוואות לזמן קצר</t>
  </si>
  <si>
    <t>לקוחות (שחייבים לי)</t>
  </si>
  <si>
    <t>ספקים</t>
  </si>
  <si>
    <t>מלאי (למכירה)</t>
  </si>
  <si>
    <t>השקעות לזמן קצר</t>
  </si>
  <si>
    <t>התחייבויות לא שוטפות</t>
  </si>
  <si>
    <t>פרק הזמן לסילוקן: מעל שנה</t>
  </si>
  <si>
    <t>נכסים לא שוטפים</t>
  </si>
  <si>
    <t>הלוואות לזמן ארוך</t>
  </si>
  <si>
    <t>פרק זמן למימוש: מעל שנה</t>
  </si>
  <si>
    <t>רכוש קבוע (מכונות וציוד)</t>
  </si>
  <si>
    <t>הון עצמי</t>
  </si>
  <si>
    <t>נדל"ן להשקעה</t>
  </si>
  <si>
    <t>השקעת בעלים (הון מניות פרמיה)</t>
  </si>
  <si>
    <t>השקעות לזמן ארוך</t>
  </si>
  <si>
    <t>רווח שהצטבר (עודפים)</t>
  </si>
  <si>
    <t>סך הנכסים</t>
  </si>
  <si>
    <t>X</t>
  </si>
  <si>
    <t>סך ההת' וההון העצמי</t>
  </si>
  <si>
    <t>בדוח רווח והפסד:</t>
  </si>
  <si>
    <t>מכירות: ההכנסה ממכירת המוצרים העיקריים בחברה</t>
  </si>
  <si>
    <t>+</t>
  </si>
  <si>
    <t>(-)</t>
  </si>
  <si>
    <t>רווח גולמי: מכירות בניכוי עלות המכירות</t>
  </si>
  <si>
    <t>=</t>
  </si>
  <si>
    <t>בניכוי הוצאות הנהלה וכלליות</t>
  </si>
  <si>
    <t>רווח תפעולי: רווח גולמי בניכוי הוצאות מכירה ושיווק, הנהלה וכלליות</t>
  </si>
  <si>
    <t>הוצאות מימון (כגון הוצאות ריבית)</t>
  </si>
  <si>
    <t>רוח נקי</t>
  </si>
  <si>
    <t>הדגש לגבי הדוח על המצב הכספי (המאזן) - ומבוא לתרגול הראשון</t>
  </si>
  <si>
    <t>שלושת הערכים הללו מקיימים קשר מתמטי שמוגדר באמצעות המשוואה הבאה:</t>
  </si>
  <si>
    <t>נכסים = התחייבויות + הון עצמי</t>
  </si>
  <si>
    <t>למעשה, משמעות קשר זה היא: שכל נכסי החברה חייבים להיות ממומנים, לנבוע - ממקור כלשהו. הם יכולים</t>
  </si>
  <si>
    <t xml:space="preserve">לנבוע מהתחייבות (כגון הלוואה למשל) והם יכולים לנבוע מהון עצמי (כמו רווח שנצבר למשל). </t>
  </si>
  <si>
    <t>באמצעות משוואה זו, ניתן לחלץ ערכים חסרים באמצעות משוואה בנעלם אחד.</t>
  </si>
  <si>
    <t>תרגיל 1</t>
  </si>
  <si>
    <t xml:space="preserve">אשר לפיה: </t>
  </si>
  <si>
    <t>לפניכם נתונים מהדוחות הכספיים של שתי חברות:</t>
  </si>
  <si>
    <t>מאזן 31.12.2016</t>
  </si>
  <si>
    <t xml:space="preserve">חברה א'
אלפי ש"ח </t>
  </si>
  <si>
    <t xml:space="preserve">חברה ב'
אלפי ש"ח </t>
  </si>
  <si>
    <t>(1)</t>
  </si>
  <si>
    <t>(2)</t>
  </si>
  <si>
    <t>מאזן 31.12.2017</t>
  </si>
  <si>
    <t>(3)</t>
  </si>
  <si>
    <t>(4)</t>
  </si>
  <si>
    <t>דוח רווח והפסד לשנת 2017</t>
  </si>
  <si>
    <t>הכנסות לשנה</t>
  </si>
  <si>
    <t>שימו לב:</t>
  </si>
  <si>
    <t>הוצאות לשנה</t>
  </si>
  <si>
    <t>(5)</t>
  </si>
  <si>
    <t>(7)</t>
  </si>
  <si>
    <t>ככלל, כדי להגיע לחילוץ ערכים בהון העצמי,</t>
  </si>
  <si>
    <t>רווח לשנה</t>
  </si>
  <si>
    <t>(6)</t>
  </si>
  <si>
    <t>(8)</t>
  </si>
  <si>
    <t>דיבידנד</t>
  </si>
  <si>
    <t>Y</t>
  </si>
  <si>
    <t>Z</t>
  </si>
  <si>
    <t>בתוספת רווח השנה</t>
  </si>
  <si>
    <t>Q</t>
  </si>
  <si>
    <t>נדרש: השלימו החסר.</t>
  </si>
  <si>
    <t xml:space="preserve">על פי הגדרת המאזן, סך הנכסים בו (המשאבים) שווים לסך ההתחייבויות וההון העצמי. </t>
  </si>
  <si>
    <t>לפיכך, ניתן להשלים ערכים חסרים, בהתבסס על שוויון זה.</t>
  </si>
  <si>
    <t>נכסים</t>
  </si>
  <si>
    <t>התחייבויות 
והון עצמי</t>
  </si>
  <si>
    <t>על פי שוויון זה, המאזן בחברה א' ליום 31.12.2016 מקיים:</t>
  </si>
  <si>
    <t>סך ההתחייבויות (שוטף+לא שוטף) וההון העצמי</t>
  </si>
  <si>
    <t>סך הנכסים (שוטפים + לא שוטפים)</t>
  </si>
  <si>
    <t>X1 = 310</t>
  </si>
  <si>
    <t>באופן דומה, המאזן בחברה ב' ליום 31.12.2016:</t>
  </si>
  <si>
    <t>X2 = 300</t>
  </si>
  <si>
    <t>(3) = 400</t>
  </si>
  <si>
    <t>(4) = 620</t>
  </si>
  <si>
    <t>על פי השוויון המגדיר המאזן, בחברה א' ליום 31.12.2017:</t>
  </si>
  <si>
    <t>(X3) + 450 = 90 + 160 + 600</t>
  </si>
  <si>
    <t>(X3) = 400</t>
  </si>
  <si>
    <t>על פי השוויון המגדיר המאזן, בחברה ב' ליום 31.12.2017:</t>
  </si>
  <si>
    <t>(X4) + 400 = 180 + 140 + 700</t>
  </si>
  <si>
    <t>X4 = 620</t>
  </si>
  <si>
    <t>הושלמה
לאחר חישוב רווח</t>
  </si>
  <si>
    <t>שלב 2: 
חילוץ הוצאות לשנה</t>
  </si>
  <si>
    <t>(5)=460</t>
  </si>
  <si>
    <t>(7) = 1,000</t>
  </si>
  <si>
    <t>הפרש בין ההכנסות לרווח</t>
  </si>
  <si>
    <t>חושב תחילה, 
מטה</t>
  </si>
  <si>
    <t>שלב 1: חישוב
רווח לשנה (ראו חילוץ מטה)</t>
  </si>
  <si>
    <t>(6) = 540</t>
  </si>
  <si>
    <t>(8) = 400</t>
  </si>
  <si>
    <t>הפרש בין הכנסות להוצאות</t>
  </si>
  <si>
    <t>בנוסף - נתון שהדיבידנד</t>
  </si>
  <si>
    <t>האתגר בהשלמת הנתונים בדוח רווח והפסד - יש לנו לכאורה "שני" נעלמים: הוצאות אינן ידועות, וכך גם הרווח.</t>
  </si>
  <si>
    <t>הדרך להתמודד היא דרך ניתוח הנתונים בהון העצמי, שמתייחסים בעקיפין גם לרווח ומאפשרים לחלץ אותו.</t>
  </si>
  <si>
    <t xml:space="preserve">במאזן, קיימת קבוצת ההון העצמי, הכוללת הון מניות (השקעת בעלים) ועודפים (רווח מצטבר). </t>
  </si>
  <si>
    <t>כלומר, באופן כללי מתקיים:</t>
  </si>
  <si>
    <t>הון עצמי לתום שנה קודמת</t>
  </si>
  <si>
    <t>(*)</t>
  </si>
  <si>
    <t>הוסף: רווח נקי (הכנסות בניכוי הוצאות)</t>
  </si>
  <si>
    <t>הוסף: הנפקת מניות</t>
  </si>
  <si>
    <t>נכה: דיבידנד</t>
  </si>
  <si>
    <t>שווה להון עצמי לתום השנה הנוכחית</t>
  </si>
  <si>
    <t>ניתוח שינוי
בהון העצמי
לשם
חילוץ הרווח</t>
  </si>
  <si>
    <t>הוסף: רווח ב-2017 (רווח מגדיל את ההון)</t>
  </si>
  <si>
    <t>(30)</t>
  </si>
  <si>
    <t>ככלל: ההון העצמי לתום השנה מחושב על ידי ההון העצמי לתחילת השנה (תום שנה קודמת)</t>
  </si>
  <si>
    <t>בתוספת רווח, בניכוי דיבידנד, ובתוספת הנפקת מניות אם היתה (כאן - לא רלוונטי).</t>
  </si>
  <si>
    <t>הסבר:</t>
  </si>
  <si>
    <t>ההון העצמי לסוף שנת 2016 נתון / חושב לפי נתוני המאזן.</t>
  </si>
  <si>
    <t>ההון העצמי יגדל אם יווצר רווח (יקטן אם יווצר הפסד) ובנוסף, יקטן במידה ותבוצע חלוקת דיבידנד - חלוקת רווח לבעלים.</t>
  </si>
  <si>
    <t>בחברה א, שהיא החברה היחידה בשאלה שחילקה דיבידנד, נציב את סכומו בסימן שלילי בחישוב ההון העצמי.</t>
  </si>
  <si>
    <t>שימו לב: בחשבונאות נוטים לייצג ערכים שליליים בסוגריים.</t>
  </si>
  <si>
    <t>בהתבסס על הערכים, ניתן לייצר משוואות שמתוכן נוכל לחלץ את הרווח ב-2017:</t>
  </si>
  <si>
    <t>עבור חברה א':</t>
  </si>
  <si>
    <t>90 + X - 30 = 600</t>
  </si>
  <si>
    <t>X = 540</t>
  </si>
  <si>
    <t>מדריך מעשי בקצרה:</t>
  </si>
  <si>
    <t>אם נתקענו בחישוב הרווח על פי הנתונים הבסיסיים בשאלה, נלך "הצידה" ונחלץ אותו מתוך הקשר הבא:</t>
  </si>
  <si>
    <t>הון עצמי 1.1 של השנה (ניתן להציב הון עצמי של 31.12 בשנה קודמת)</t>
  </si>
  <si>
    <t>הוסף: תמורה מהנפקת מניות (השקעת בעלים) אם קיימת</t>
  </si>
  <si>
    <t>הוסף: רווח השנה</t>
  </si>
  <si>
    <t xml:space="preserve">PN = X = </t>
  </si>
  <si>
    <t>הון עצמי 31.12 של השנה</t>
  </si>
  <si>
    <t>תיעוד עסקאות בודדות כבסיס ליצירת דוחות כספיים - הזהות החשבונאית</t>
  </si>
  <si>
    <t>עסקה 1:</t>
  </si>
  <si>
    <t>חברה הוקמה ב-1.1.2012. מיד במועד הקמתה, הנפיקה החברה 40,000 מניות בנות 2 ש"ח ערך נקוב כל אחת</t>
  </si>
  <si>
    <t>בתמורה ל-80,000 ש"ח במזומן.</t>
  </si>
  <si>
    <t>המזומן הוא נכס: נכס שגדל ב-80,000 ש"ח.</t>
  </si>
  <si>
    <t>הגורם לגידול במזומן (המקור) - הוא השקעת בעלים - הון מניות:</t>
  </si>
  <si>
    <t xml:space="preserve">40,000 * 2 = </t>
  </si>
  <si>
    <t>התחייבויות</t>
  </si>
  <si>
    <t>הון מניות</t>
  </si>
  <si>
    <t>עסקה 2:</t>
  </si>
  <si>
    <t xml:space="preserve">חברה נטלה הלוואה בסכום של 100,000 ש"ח. ההלוואה ל-4 שנים. </t>
  </si>
  <si>
    <t>כאשר נוטלים הלוואה - כספיה זורמים לכיס או לחשבון הבנק - בכל מקרה, הם חלק מהמזומן שגדל בעקבות נטילת ההלוואה.</t>
  </si>
  <si>
    <t xml:space="preserve">לכן נכס המזומן צריך לגדול בסכום ההלוואה שנטלנו - 100,000. </t>
  </si>
  <si>
    <t>הלוואה
ל-4 שנים</t>
  </si>
  <si>
    <t>עסקה 3:</t>
  </si>
  <si>
    <t>החברה שילמה ריבית בגין ההלוואה בשיעור 5% מגובה ההלוואה.</t>
  </si>
  <si>
    <t>בגין כל תשלום (במזומן) נכס המזומן יקטן.</t>
  </si>
  <si>
    <t>5% * 100,000 = 5,000</t>
  </si>
  <si>
    <t>הכסף יצא כי שילמנו הוצאות ריבית על הלוואה.</t>
  </si>
  <si>
    <t>הוצאות</t>
  </si>
  <si>
    <t>עסקה 4:</t>
  </si>
  <si>
    <t>החברה רכשה 5 מחשבי כרומבוק לעובדי השיווק של החברה בעלות כוללת של 20,000 ש"ח ששולמו במזומן.</t>
  </si>
  <si>
    <t>כאשר חברה מבצעת רכישה של פריט אשר צפוי להניב לה הטבות כלכליות (יתאפשר שימוש בו) תקופה ממושכת,</t>
  </si>
  <si>
    <t>מקרים נפוצים הקשורים לכך הם רכישת מכונות, ציוד, כלי רכב, מחשבים, מבנים, ריהוט וכיו"ב.</t>
  </si>
  <si>
    <t>נשים לב שבמקרה זה - איזון פנימי ברמת העסקה הושג ע"י כך שהגדלנו נכס אחד והקטנו נכס אחר כך שסך השינויים בצד הנכסים 0.</t>
  </si>
  <si>
    <t>בהחלט לגיטימי בהקשר זה. לא כל תיעוד מחייב שינוי בשני האגפים - אך כן מחייב שהזהות תישמר.</t>
  </si>
  <si>
    <t>מחשבים</t>
  </si>
  <si>
    <t>עסקה 5:</t>
  </si>
  <si>
    <t>החברה רכשה מבנה משרדים לשימוש הנהלת החברה בעלות של 30,000 ש"ח. 22,000 ש"ח שולמו במזומן (במועד הרכישה) והיתרה</t>
  </si>
  <si>
    <t>שולמה בשיק דחוי, שזמן פרעונו בחלוף חודשיים ממועד הרכישה.</t>
  </si>
  <si>
    <t>נכס המזומן קטן ב-22,000.</t>
  </si>
  <si>
    <t>את המבנה נציג כנכס בסך 30,000 זוהי ה"עלות" המשקפת למעשה את השווי במועד הרכישה.</t>
  </si>
  <si>
    <t>כמובן שהואיל ולא שילמנו את תמורת הנכס במלואה, תיווצר התחייבות לתשלום היתרה.</t>
  </si>
  <si>
    <t>התחייבות שנוצרת בעקבות מתן שיקים (המחאות) דחויים (דחויות) על ידי החברה נקראת "שיקים (המחאות) לפירעון".</t>
  </si>
  <si>
    <t>יצירה של התחייבות, בגין אם בעקבות שיק דחוי שניתן, הלוואה או כל אירוע אחר - נרשמת בצד ההתחייבויות בכותרת מתאימה בסימן חיובי.</t>
  </si>
  <si>
    <t>סימן חיובי זה מייצג את העובדה שההתחייבויות גדלו.</t>
  </si>
  <si>
    <t>קיטון בהתחייבויות יירשם אך ורק כאשר ההתחייבויות נפרעות או מסולקות בדרך אחרת.</t>
  </si>
  <si>
    <t>מבנה</t>
  </si>
  <si>
    <t>שיקים
לפירעון</t>
  </si>
  <si>
    <t>עסקה 6:</t>
  </si>
  <si>
    <t>הגיע מועד הפירעון של השיק הדחוי מעסקה 5. הפירעון הושלם באופן תקין.</t>
  </si>
  <si>
    <t>כאשר שיק נפרע - המזומן קטן.</t>
  </si>
  <si>
    <t>במקביל, אם התשלום שבוצע הוא לטובת סילוק התחייבות, יש להקטין גם את ההתחייבות בסכום זהה.</t>
  </si>
  <si>
    <t>עסקה 7:</t>
  </si>
  <si>
    <t>החברה רכשה ריהוט בעלות 40,000 ש"ח.</t>
  </si>
  <si>
    <t>5,000 ש"ח שולמו במזומן - מיד במועד העסקה.</t>
  </si>
  <si>
    <t>10,000 ש"ח שולמו בשיק לפירעון מיידי.</t>
  </si>
  <si>
    <t>יתרת הסכום בסך 25,000 ש"ח ניתנה כשיק דחוי, שזמן פרעונו בשנה הבאה.</t>
  </si>
  <si>
    <t xml:space="preserve">תשלום מזומן - נכס המזומן קטן. </t>
  </si>
  <si>
    <t>תשלום בשיק לפירעון מיידי - המזומן קטן גם בגובהו.</t>
  </si>
  <si>
    <t>סך הקיטון במזומן</t>
  </si>
  <si>
    <t>סך שווי הריהוט / עלותו יסווג כנכס (פריט שצפוי להניב הטבות תקופה ממושכת).</t>
  </si>
  <si>
    <t>ריהוט</t>
  </si>
  <si>
    <t>עסקה 8:</t>
  </si>
  <si>
    <t xml:space="preserve">החברה סיפקה שירות ללקוחות בשווי 200,000 ש"ח. מתוך סכום זה, 110,000 ש"ח התקבלו במזומן, 20,000 בשיק לפירעון מיידי </t>
  </si>
  <si>
    <t>והיתרה בסך 70,000 ש"ח התקבלה בשיק דחוי.</t>
  </si>
  <si>
    <t xml:space="preserve">110,000 + 20,000 = </t>
  </si>
  <si>
    <t>כאשר חברה מעניקה שירותים - יש להכיר בהכנסה. סכום ההכנסה יימדד בהתאם לשווי השירות שסופק במהלך תקופת הדיווח,</t>
  </si>
  <si>
    <t>הכנסות יוצרות גידול ברווח, שבתורו - מגדיל את ההון העצמי. לכן נייחד קטגוריית "הכנסות" תחת הכותרת הראשית "הון עצמי" בטבלה.</t>
  </si>
  <si>
    <t>שיקים
לקבל</t>
  </si>
  <si>
    <t>הכנסות</t>
  </si>
  <si>
    <t>עסקה 9:</t>
  </si>
  <si>
    <t>הוצאות נרשמות בצד ההון העצמי, בקטגוריית ההוצאות, בסימן שלילי.</t>
  </si>
  <si>
    <t>כאשר ישנם מספר סוגים של הוצאות באותו נתון, מקובל בכל זאת להפריד ביניהם על ידי תיעוד כל הוצאה בשורה נפרדת.</t>
  </si>
  <si>
    <t>כברירת מחדל, כל הסכומים שולמו במזומן ולפיכך הוא קטן באותו סכום.</t>
  </si>
  <si>
    <t>עסקה 10:</t>
  </si>
  <si>
    <t>עסקה 11:</t>
  </si>
  <si>
    <t>ההכנסות:</t>
  </si>
  <si>
    <t>ההוצאות:</t>
  </si>
  <si>
    <t xml:space="preserve">5,000 + 14,000 + 20,000 + 17,000 = </t>
  </si>
  <si>
    <t>רווח נקי:</t>
  </si>
  <si>
    <t>הדיבידנד בשיעור:</t>
  </si>
  <si>
    <t>לכן סכום הדיבידנד:</t>
  </si>
  <si>
    <t xml:space="preserve">144,000 * 10% = </t>
  </si>
  <si>
    <t>דיבידנד משקף חלוקה של רווח "החוצה" לבעלים (לבעלי המניות).</t>
  </si>
  <si>
    <t>הקיטון בהון הנובע מהכרזת דיבידנד - יירשם תחת כותרת נפרדת ייעודית תחת קבוצת ההון - "עודפים".</t>
  </si>
  <si>
    <t>דיבידנד
קיטון בעודפים</t>
  </si>
  <si>
    <t>בקרה:</t>
  </si>
  <si>
    <t>הת' והון:</t>
  </si>
  <si>
    <r>
      <t xml:space="preserve">בעצם, </t>
    </r>
    <r>
      <rPr>
        <u/>
        <sz val="12"/>
        <color theme="1"/>
        <rFont val="David"/>
      </rPr>
      <t>החשבונאות מספקת מידע כספי</t>
    </r>
    <r>
      <rPr>
        <sz val="12"/>
        <color theme="1"/>
        <rFont val="David"/>
      </rPr>
      <t xml:space="preserve"> ל"מטרות </t>
    </r>
    <r>
      <rPr>
        <b/>
        <sz val="12"/>
        <color theme="1"/>
        <rFont val="David"/>
      </rPr>
      <t>כלליות</t>
    </r>
    <r>
      <rPr>
        <sz val="12"/>
        <color theme="1"/>
        <rFont val="David"/>
      </rPr>
      <t xml:space="preserve">" - למגוון רחב של משתמשים, חיצוניים - וגם פנימיים. </t>
    </r>
  </si>
  <si>
    <r>
      <t xml:space="preserve">ב. מהם הסוגים העיקריים של התוצרים (אינפורמציה) בחשבונאות = </t>
    </r>
    <r>
      <rPr>
        <b/>
        <sz val="12"/>
        <color rgb="FFFF0000"/>
        <rFont val="David"/>
      </rPr>
      <t>דוחות כספיים</t>
    </r>
  </si>
  <si>
    <r>
      <t xml:space="preserve">א. </t>
    </r>
    <r>
      <rPr>
        <b/>
        <sz val="12"/>
        <color theme="1"/>
        <rFont val="David"/>
      </rPr>
      <t>דוח רווח והפסד</t>
    </r>
    <r>
      <rPr>
        <sz val="12"/>
        <color theme="1"/>
        <rFont val="David"/>
      </rPr>
      <t xml:space="preserve">: מידע בדבר </t>
    </r>
    <r>
      <rPr>
        <u/>
        <sz val="12"/>
        <color theme="1"/>
        <rFont val="David"/>
      </rPr>
      <t>ההכנסות</t>
    </r>
    <r>
      <rPr>
        <sz val="12"/>
        <color theme="1"/>
        <rFont val="David"/>
      </rPr>
      <t xml:space="preserve"> התקופתיות בחברה, </t>
    </r>
    <r>
      <rPr>
        <u/>
        <sz val="12"/>
        <color theme="1"/>
        <rFont val="David"/>
      </rPr>
      <t>ההוצאות</t>
    </r>
    <r>
      <rPr>
        <sz val="12"/>
        <color theme="1"/>
        <rFont val="David"/>
      </rPr>
      <t xml:space="preserve"> התקופתיות </t>
    </r>
    <r>
      <rPr>
        <u/>
        <sz val="12"/>
        <color theme="1"/>
        <rFont val="David"/>
      </rPr>
      <t>והרווח / ההפסד</t>
    </r>
    <r>
      <rPr>
        <sz val="12"/>
        <color theme="1"/>
        <rFont val="David"/>
      </rPr>
      <t xml:space="preserve"> </t>
    </r>
    <r>
      <rPr>
        <b/>
        <sz val="12"/>
        <color theme="1"/>
        <rFont val="David"/>
      </rPr>
      <t>התקופתי (לשנה).</t>
    </r>
  </si>
  <si>
    <r>
      <t xml:space="preserve">ב. </t>
    </r>
    <r>
      <rPr>
        <b/>
        <sz val="12"/>
        <color theme="1"/>
        <rFont val="David"/>
      </rPr>
      <t>הדוח על המצב הכספי (</t>
    </r>
    <r>
      <rPr>
        <b/>
        <u/>
        <sz val="12"/>
        <color theme="1"/>
        <rFont val="David"/>
      </rPr>
      <t>מאזן</t>
    </r>
    <r>
      <rPr>
        <b/>
        <sz val="12"/>
        <color theme="1"/>
        <rFont val="David"/>
      </rPr>
      <t>)</t>
    </r>
    <r>
      <rPr>
        <sz val="12"/>
        <color theme="1"/>
        <rFont val="David"/>
      </rPr>
      <t xml:space="preserve">: מידע בדבר הנכסים, ההתחייבויות וההפרש ביניהם - הון עצמי: </t>
    </r>
    <r>
      <rPr>
        <b/>
        <sz val="12"/>
        <color theme="1"/>
        <rFont val="David"/>
      </rPr>
      <t>לנקודת זמן (ל-31.12).</t>
    </r>
  </si>
  <si>
    <r>
      <t xml:space="preserve">ג. </t>
    </r>
    <r>
      <rPr>
        <b/>
        <sz val="12"/>
        <color theme="1"/>
        <rFont val="David"/>
      </rPr>
      <t>הדוח על תזרימי המזומנים</t>
    </r>
    <r>
      <rPr>
        <sz val="12"/>
        <color theme="1"/>
        <rFont val="David"/>
      </rPr>
      <t xml:space="preserve">: מספק מידע בדבר מקורות המזומן והשימושים במזומן - </t>
    </r>
    <r>
      <rPr>
        <b/>
        <sz val="12"/>
        <color theme="1"/>
        <rFont val="David"/>
      </rPr>
      <t>תקופתי</t>
    </r>
    <r>
      <rPr>
        <sz val="12"/>
        <color theme="1"/>
        <rFont val="David"/>
      </rPr>
      <t xml:space="preserve">. </t>
    </r>
  </si>
  <si>
    <r>
      <t xml:space="preserve">בשלב זה אנו יודעים כי הדוח על המצב הכספי (המאזן) מפרט </t>
    </r>
    <r>
      <rPr>
        <b/>
        <sz val="12"/>
        <color theme="1"/>
        <rFont val="David"/>
      </rPr>
      <t>נכסי החברה</t>
    </r>
    <r>
      <rPr>
        <sz val="12"/>
        <color theme="1"/>
        <rFont val="David"/>
      </rPr>
      <t xml:space="preserve">, לצד </t>
    </r>
    <r>
      <rPr>
        <u/>
        <sz val="12"/>
        <color theme="1"/>
        <rFont val="David"/>
      </rPr>
      <t>התחייבויותיה</t>
    </r>
    <r>
      <rPr>
        <sz val="12"/>
        <color theme="1"/>
        <rFont val="David"/>
      </rPr>
      <t xml:space="preserve"> </t>
    </r>
    <r>
      <rPr>
        <u/>
        <sz val="12"/>
        <color theme="1"/>
        <rFont val="David"/>
      </rPr>
      <t>וההון העצמי</t>
    </r>
    <r>
      <rPr>
        <sz val="12"/>
        <color theme="1"/>
        <rFont val="David"/>
      </rPr>
      <t xml:space="preserve"> שלה.</t>
    </r>
  </si>
  <si>
    <r>
      <rPr>
        <b/>
        <sz val="12"/>
        <color rgb="FFFF0000"/>
        <rFont val="David"/>
      </rPr>
      <t>(1)</t>
    </r>
    <r>
      <rPr>
        <sz val="12"/>
        <color theme="1"/>
        <rFont val="David"/>
      </rPr>
      <t xml:space="preserve"> = 310</t>
    </r>
  </si>
  <si>
    <r>
      <rPr>
        <b/>
        <sz val="12"/>
        <color rgb="FFFF0000"/>
        <rFont val="David"/>
      </rPr>
      <t>(2)</t>
    </r>
    <r>
      <rPr>
        <sz val="12"/>
        <color theme="1"/>
        <rFont val="David"/>
      </rPr>
      <t xml:space="preserve"> = 300</t>
    </r>
  </si>
  <si>
    <r>
      <rPr>
        <b/>
        <sz val="12"/>
        <color theme="1"/>
        <rFont val="David"/>
      </rPr>
      <t>200 + 300</t>
    </r>
    <r>
      <rPr>
        <sz val="12"/>
        <color theme="1"/>
        <rFont val="David"/>
      </rPr>
      <t xml:space="preserve">                            =                   </t>
    </r>
    <r>
      <rPr>
        <b/>
        <sz val="12"/>
        <color theme="1"/>
        <rFont val="David"/>
      </rPr>
      <t xml:space="preserve">100 + </t>
    </r>
    <r>
      <rPr>
        <b/>
        <sz val="12"/>
        <color rgb="FFFF0000"/>
        <rFont val="David"/>
      </rPr>
      <t>(X1)</t>
    </r>
    <r>
      <rPr>
        <b/>
        <sz val="12"/>
        <color theme="1"/>
        <rFont val="David"/>
      </rPr>
      <t xml:space="preserve"> + 90</t>
    </r>
  </si>
  <si>
    <r>
      <t xml:space="preserve">250 + 320 = 130 + 140 + </t>
    </r>
    <r>
      <rPr>
        <b/>
        <sz val="12"/>
        <color rgb="FFFF0000"/>
        <rFont val="David"/>
      </rPr>
      <t>(X2)</t>
    </r>
    <r>
      <rPr>
        <sz val="12"/>
        <color theme="1"/>
        <rFont val="David"/>
      </rPr>
      <t xml:space="preserve"> </t>
    </r>
  </si>
  <si>
    <r>
      <t xml:space="preserve">הערה של קיילי (*): כמובן, במידה ונוצר הפסד (הכנסות נמוכות מהוצאות) הדבר </t>
    </r>
    <r>
      <rPr>
        <b/>
        <u/>
        <sz val="12"/>
        <color theme="1"/>
        <rFont val="David"/>
      </rPr>
      <t>יקטין</t>
    </r>
    <r>
      <rPr>
        <sz val="12"/>
        <color theme="1"/>
        <rFont val="David"/>
      </rPr>
      <t xml:space="preserve"> את ההון.</t>
    </r>
  </si>
  <si>
    <r>
      <t xml:space="preserve">המאזן הוא דוח כספי המשקף </t>
    </r>
    <r>
      <rPr>
        <u/>
        <sz val="12"/>
        <color theme="1"/>
        <rFont val="David"/>
      </rPr>
      <t>זהות</t>
    </r>
    <r>
      <rPr>
        <sz val="12"/>
        <color theme="1"/>
        <rFont val="David"/>
      </rPr>
      <t xml:space="preserve"> (שוויון) עקרונית בין סך המשאבים / השימושים בחברה </t>
    </r>
    <r>
      <rPr>
        <u/>
        <sz val="12"/>
        <color theme="1"/>
        <rFont val="David"/>
      </rPr>
      <t>(נכסים)</t>
    </r>
    <r>
      <rPr>
        <sz val="12"/>
        <color theme="1"/>
        <rFont val="David"/>
      </rPr>
      <t xml:space="preserve"> לבין סך המקורות ששימשו</t>
    </r>
  </si>
  <si>
    <r>
      <t xml:space="preserve">על מנת שיווצר בחברה מידע כספי שיאפשר לערוך את המאזן, נדרש לשקף את ההשפעה </t>
    </r>
    <r>
      <rPr>
        <u/>
        <sz val="12"/>
        <color theme="1"/>
        <rFont val="David"/>
      </rPr>
      <t>של כל עסקה ועסקה</t>
    </r>
    <r>
      <rPr>
        <sz val="12"/>
        <color theme="1"/>
        <rFont val="David"/>
      </rPr>
      <t xml:space="preserve"> על שני</t>
    </r>
  </si>
  <si>
    <r>
      <t xml:space="preserve">האגפים: גם על </t>
    </r>
    <r>
      <rPr>
        <u/>
        <sz val="12"/>
        <color theme="1"/>
        <rFont val="David"/>
      </rPr>
      <t>הנכסים</t>
    </r>
    <r>
      <rPr>
        <sz val="12"/>
        <color theme="1"/>
        <rFont val="David"/>
      </rPr>
      <t xml:space="preserve">, וגם על </t>
    </r>
    <r>
      <rPr>
        <u/>
        <sz val="12"/>
        <color theme="1"/>
        <rFont val="David"/>
      </rPr>
      <t>ההתחייבויות וההון העצמי</t>
    </r>
    <r>
      <rPr>
        <sz val="12"/>
        <color theme="1"/>
        <rFont val="David"/>
      </rPr>
      <t>.</t>
    </r>
  </si>
  <si>
    <r>
      <t xml:space="preserve">סך הגידול במזומן - לפי המזומן הנתון והשיק לפירעון </t>
    </r>
    <r>
      <rPr>
        <b/>
        <sz val="12"/>
        <color theme="1"/>
        <rFont val="David"/>
      </rPr>
      <t>מיידי</t>
    </r>
    <r>
      <rPr>
        <sz val="12"/>
        <color theme="1"/>
        <rFont val="David"/>
      </rPr>
      <t>:</t>
    </r>
  </si>
  <si>
    <r>
      <t xml:space="preserve">לגבי מצב שבו </t>
    </r>
    <r>
      <rPr>
        <b/>
        <sz val="12"/>
        <color theme="1"/>
        <rFont val="David"/>
      </rPr>
      <t>מקבלים</t>
    </r>
    <r>
      <rPr>
        <sz val="12"/>
        <color theme="1"/>
        <rFont val="David"/>
      </rPr>
      <t xml:space="preserve"> שיק דחוי: נוצרת מחויבות של גורם חיצוני כלפינו (שימו לב, בדיוק הפוך מהתחייבות שלנו לגורם חיצוני).</t>
    </r>
  </si>
  <si>
    <r>
      <t xml:space="preserve">כאשר קיים  חוב </t>
    </r>
    <r>
      <rPr>
        <b/>
        <sz val="12"/>
        <color theme="1"/>
        <rFont val="David"/>
      </rPr>
      <t>כלפי החברה</t>
    </r>
    <r>
      <rPr>
        <sz val="12"/>
        <color theme="1"/>
        <rFont val="David"/>
      </rPr>
      <t xml:space="preserve"> זה תמיד </t>
    </r>
    <r>
      <rPr>
        <b/>
        <sz val="12"/>
        <color theme="1"/>
        <rFont val="David"/>
      </rPr>
      <t>נכס שלה</t>
    </r>
    <r>
      <rPr>
        <sz val="12"/>
        <color theme="1"/>
        <rFont val="David"/>
      </rPr>
      <t xml:space="preserve">. </t>
    </r>
  </si>
  <si>
    <r>
      <t xml:space="preserve">חוב כלפי החברה שנוצר בעקבות קבלת שיק דחוי נקרא בשם </t>
    </r>
    <r>
      <rPr>
        <u/>
        <sz val="12"/>
        <color theme="1"/>
        <rFont val="David"/>
      </rPr>
      <t xml:space="preserve">נכס </t>
    </r>
    <r>
      <rPr>
        <b/>
        <sz val="12"/>
        <color theme="1"/>
        <rFont val="David"/>
      </rPr>
      <t>שיקים לקבל</t>
    </r>
    <r>
      <rPr>
        <sz val="12"/>
        <color theme="1"/>
        <rFont val="David"/>
      </rPr>
      <t xml:space="preserve">. </t>
    </r>
  </si>
  <si>
    <t>הדוח מפרט על הנכסים (המשאבים) שבבעלות החברה, וכן מציג את מקורות המימון ששימשו בהשגת אותם הנכסים.</t>
  </si>
  <si>
    <t>הרי אם בחברה יש נכסים - סביר להניח ש״קרה משהו״, או ״נוצר מקור מימון״ שהוביל להיווצרותם.</t>
  </si>
  <si>
    <t>לכן, הדוח על המצב הכספי (מאזן) כולל שני צדדים / אגפים: האחד, כולל פירוט בדבר הנכסים לסוגיהם, השני כולל פירוט בדבר ההתחייבויות וההון העצמי.</t>
  </si>
  <si>
    <t>תמיד מתקיים:</t>
  </si>
  <si>
    <t>סך ההתחייבויות + ההון העצמי</t>
  </si>
  <si>
    <t>חברת נעה מ בע"מ - הדוח על המצב הכספי (מאזן) ליום 31.12.2020</t>
  </si>
  <si>
    <t xml:space="preserve">מבוא - דוח רווח והפסד מציג את תוצאות הפעילות של החברה, קרי את הכנסותיה ואת הוצאותיה בחלוקה לתחומי הפעילות. </t>
  </si>
  <si>
    <t>משכך, דוח רווח והפסד בנוי, בהגדרה, במתכונת המתאימה לדפוס עיסוק החברה.</t>
  </si>
  <si>
    <t>בקורסנו נציג שני סוגי דוחות רווח והפסד:</t>
  </si>
  <si>
    <t>דוח רווח והפסד בחברה מסחרית - קונה ומוכרת מוצרים.</t>
  </si>
  <si>
    <t>דוח רווח והפסד בחברה למתן שירות.</t>
  </si>
  <si>
    <t>א.</t>
  </si>
  <si>
    <t>ב.</t>
  </si>
  <si>
    <t>דוח רווח והפסד בחברה מסחרית:</t>
  </si>
  <si>
    <t>שאלה לקהל: מהי ״הכנסה ממכירת המוצרים העיקריים בחברה״?</t>
  </si>
  <si>
    <t>אם למשל חברת ״אופיס דיפו״ מוכרת את מכונית המנכ״ל. אלו לא ״מכירות״ - - - משום שאופיס דיפו איננה חברה שמוכרת מכוניות</t>
  </si>
  <si>
    <t>כעיסוק עיקרי. לעומת זאת, אם היא תמכור מחשבים, ציוד משרדי, טאבלטים, כלי כתיבה - - - - יהיה מדובר במכירות.</t>
  </si>
  <si>
    <r>
      <t xml:space="preserve">בניכוי: עלות המכירות - </t>
    </r>
    <r>
      <rPr>
        <b/>
        <u/>
        <sz val="12"/>
        <color theme="1"/>
        <rFont val="David"/>
      </rPr>
      <t>עלות המוצרים שנמכרו</t>
    </r>
  </si>
  <si>
    <r>
      <t xml:space="preserve">בניכוי הוצאות מכירה ושיווק: פרסום, שיווק </t>
    </r>
    <r>
      <rPr>
        <u/>
        <sz val="12"/>
        <color theme="1"/>
        <rFont val="David"/>
      </rPr>
      <t>והפצה</t>
    </r>
  </si>
  <si>
    <t>רווח לפני מסים על ההכנסה</t>
  </si>
  <si>
    <t>בניכוי מסים על ההכנסה</t>
  </si>
  <si>
    <t>פתרון תמציתי (בהמשך תוצג דרך מפורטת):</t>
  </si>
  <si>
    <t>דיבידנד (רווח מחולק לבעלים)</t>
  </si>
  <si>
    <t>טבלת עזר (להבנת הקשר בין הדוחות וחילוצים הקשורים להון העצמי)</t>
  </si>
  <si>
    <t>הון עצמי 31.12.2016</t>
  </si>
  <si>
    <t>רווח לשנה + או הפסד לשנה (-)</t>
  </si>
  <si>
    <t>דיבידנד (-)</t>
  </si>
  <si>
    <t>הנפקת מניות (השקעת בעלים) +</t>
  </si>
  <si>
    <t>הון עצמי 31.12.2017</t>
  </si>
  <si>
    <t>פירוט נרחב יותר למעוניינים (מי שהבין את הטכניקה באמצעות הטבלאות לעיל לא חייב להיעזר בכך...)</t>
  </si>
  <si>
    <t>עד כאן סיום המענה המפורט לתרגיל מס׳ 1</t>
  </si>
  <si>
    <r>
      <t>בהשגתם (</t>
    </r>
    <r>
      <rPr>
        <u/>
        <sz val="12"/>
        <color theme="1"/>
        <rFont val="David"/>
      </rPr>
      <t>התחייבויות</t>
    </r>
    <r>
      <rPr>
        <sz val="12"/>
        <color theme="1"/>
        <rFont val="David"/>
      </rPr>
      <t xml:space="preserve"> ו</t>
    </r>
    <r>
      <rPr>
        <u/>
        <sz val="12"/>
        <color theme="1"/>
        <rFont val="David"/>
      </rPr>
      <t>הון עצמי</t>
    </r>
    <r>
      <rPr>
        <sz val="12"/>
        <color theme="1"/>
        <rFont val="David"/>
      </rPr>
      <t xml:space="preserve">). </t>
    </r>
    <r>
      <rPr>
        <b/>
        <sz val="22"/>
        <color rgb="FFFF0000"/>
        <rFont val="David"/>
      </rPr>
      <t>נכסים = התחייבויות + הון עצמי</t>
    </r>
  </si>
  <si>
    <t>הדרך שבה מתעדים עסקאות בחשבונאות, באופן שיוביל לשמירה על המשוואה: נכסים = התחייבויות + הון עצמי</t>
  </si>
  <si>
    <t xml:space="preserve">נקראת ״הזהות החשבונאית״ ואנו נתרגל אותה על בסיס מגוון עסקאות שיוצגו להלן. </t>
  </si>
  <si>
    <t>הנפקת מניות בתמורה למזומן:</t>
  </si>
  <si>
    <t>נכס מזומן +</t>
  </si>
  <si>
    <t>הון עצמי (הון מניות) +</t>
  </si>
  <si>
    <t>עסקה 1</t>
  </si>
  <si>
    <t>עסקה 2</t>
  </si>
  <si>
    <t>נטילת הלוואה:</t>
  </si>
  <si>
    <t>התחייבויות (הלוואות) +</t>
  </si>
  <si>
    <r>
      <rPr>
        <b/>
        <sz val="12"/>
        <color theme="1"/>
        <rFont val="David"/>
      </rPr>
      <t>הוצאות מקטינות את הרווח</t>
    </r>
    <r>
      <rPr>
        <sz val="12"/>
        <color theme="1"/>
        <rFont val="David"/>
      </rPr>
      <t>, שמצטבר לתוך ההון העצמי,</t>
    </r>
  </si>
  <si>
    <t>עסקה 3</t>
  </si>
  <si>
    <t>נכס מזומן (-)</t>
  </si>
  <si>
    <t>הון עצמי (הוצאות) (-)</t>
  </si>
  <si>
    <t>הוצאה שנוצרה השנה ושולמה השנה:</t>
  </si>
  <si>
    <r>
      <t>רכישה זו תיצור נכס - ו</t>
    </r>
    <r>
      <rPr>
        <u/>
        <sz val="12"/>
        <color theme="1"/>
        <rFont val="David"/>
      </rPr>
      <t>לא תסווג כהוצאה</t>
    </r>
    <r>
      <rPr>
        <sz val="12"/>
        <color theme="1"/>
        <rFont val="David"/>
      </rPr>
      <t>. נכס המחשבים גדל בסכום עלות הרכישה.</t>
    </r>
  </si>
  <si>
    <t>עסקה 4</t>
  </si>
  <si>
    <t>עניין טכני הצגתי:</t>
  </si>
  <si>
    <t xml:space="preserve">מקובל מאד בחשבונאות לרשום ערכים שליליים בסוגריים. </t>
  </si>
  <si>
    <t>למשל, תיעוד כזה:</t>
  </si>
  <si>
    <t>משקף קיטון במזומן ב-200.</t>
  </si>
  <si>
    <t>כאשר חברה רוכשת נכס בר קיימא / ארוך טווח במזומן (כגון רכישת מחשב במזומן, מכונות במזומן, ציוד במזומן, כלי רכב במזומן):</t>
  </si>
  <si>
    <t>הנכס הנרכש + (בהתאם לסוגו)</t>
  </si>
  <si>
    <t>נכס מבנה</t>
  </si>
  <si>
    <t>העלות הכוללת של המבנה</t>
  </si>
  <si>
    <t>נכס מזומן</t>
  </si>
  <si>
    <t xml:space="preserve">החלק </t>
  </si>
  <si>
    <t>ששולם במזומן</t>
  </si>
  <si>
    <t>מקטין מזומן</t>
  </si>
  <si>
    <t>המחאות דחויות שהחברה נתנה לאחרים - התחייבות: שיקים לפירעון</t>
  </si>
  <si>
    <t>גידול בהתחייבות בגין הרכיב שטרם שולם</t>
  </si>
  <si>
    <t>עסקה 5</t>
  </si>
  <si>
    <t>כאשר חברה רוכשת נכס, ומשלמת חלק במזומן וחלק בשיק דחוי, התיעוד:</t>
  </si>
  <si>
    <t>קיטון בנכס מזומן (לפי הסכום ששולם)               גידול בנכס הנרכש לפי מלוא עלותו              גידול בהתחייבות שיקים לפירעון (לפי סכומם)</t>
  </si>
  <si>
    <t>עסקה 6</t>
  </si>
  <si>
    <t>כאשר שיק דחוי שהחברה העניקה נפרע:</t>
  </si>
  <si>
    <t>ההתחייבות בגין שיקים לפירעון (-)</t>
  </si>
  <si>
    <t>עסקה 7</t>
  </si>
  <si>
    <t>עסקה 8</t>
  </si>
  <si>
    <r>
      <t xml:space="preserve">וזאת - ללא תלות בגובה התקבולים במזומן באותה תקופה. ולכן </t>
    </r>
    <r>
      <rPr>
        <u/>
        <sz val="12"/>
        <color theme="1"/>
        <rFont val="David"/>
      </rPr>
      <t>ההכנסה היא בסך 200,000 ש"ח</t>
    </r>
    <r>
      <rPr>
        <sz val="12"/>
        <color theme="1"/>
        <rFont val="David"/>
      </rPr>
      <t>.</t>
    </r>
  </si>
  <si>
    <t>עסקה 9.1</t>
  </si>
  <si>
    <t>עסקה 9.2</t>
  </si>
  <si>
    <r>
      <t xml:space="preserve">החברה </t>
    </r>
    <r>
      <rPr>
        <b/>
        <u/>
        <sz val="12"/>
        <color theme="1"/>
        <rFont val="David"/>
      </rPr>
      <t>שילמה</t>
    </r>
    <r>
      <rPr>
        <b/>
        <sz val="12"/>
        <color theme="1"/>
        <rFont val="David"/>
      </rPr>
      <t xml:space="preserve"> </t>
    </r>
    <r>
      <rPr>
        <b/>
        <u/>
        <sz val="12"/>
        <color theme="1"/>
        <rFont val="David"/>
      </rPr>
      <t>הוצאות</t>
    </r>
    <r>
      <rPr>
        <b/>
        <sz val="12"/>
        <color theme="1"/>
        <rFont val="David"/>
      </rPr>
      <t xml:space="preserve"> שכר ומשכורות בסך 14,000 ש"ח והוצאות תפעוליות שונות בסך 20,000 ש"ח.</t>
    </r>
  </si>
  <si>
    <t>מזומן קטן</t>
  </si>
  <si>
    <t>הוצאה: קיטון בהון העצמי [הוצאות מקטינות רווח, ורווח הוא חלק מההון]</t>
  </si>
  <si>
    <t>הוצאה מתועדת בסימן שלילי</t>
  </si>
  <si>
    <t>תחת כותרת ההון העצמי</t>
  </si>
  <si>
    <t>קיטון</t>
  </si>
  <si>
    <r>
      <t xml:space="preserve">החברה </t>
    </r>
    <r>
      <rPr>
        <b/>
        <u/>
        <sz val="12"/>
        <color theme="1"/>
        <rFont val="David"/>
      </rPr>
      <t>שילמה</t>
    </r>
    <r>
      <rPr>
        <b/>
        <sz val="12"/>
        <color theme="1"/>
        <rFont val="David"/>
      </rPr>
      <t xml:space="preserve"> </t>
    </r>
    <r>
      <rPr>
        <b/>
        <u/>
        <sz val="12"/>
        <color theme="1"/>
        <rFont val="David"/>
      </rPr>
      <t>הוצאות</t>
    </r>
    <r>
      <rPr>
        <b/>
        <sz val="12"/>
        <color theme="1"/>
        <rFont val="David"/>
      </rPr>
      <t xml:space="preserve"> מסים על ההכנסה בסך 17,000 ש"ח.</t>
    </r>
  </si>
  <si>
    <t>עסקה 10</t>
  </si>
  <si>
    <t>בנכס מזומן</t>
  </si>
  <si>
    <r>
      <t xml:space="preserve">החברה הכריזה ושילמה דיבידנד בשיעור 10% </t>
    </r>
    <r>
      <rPr>
        <b/>
        <u/>
        <sz val="12"/>
        <color theme="1"/>
        <rFont val="David"/>
      </rPr>
      <t>מהרווח הנקי</t>
    </r>
    <r>
      <rPr>
        <b/>
        <sz val="12"/>
        <color theme="1"/>
        <rFont val="David"/>
      </rPr>
      <t>.</t>
    </r>
  </si>
  <si>
    <t xml:space="preserve">זכרו: בהקשר זה, ההכנסות הן סכום שווי הפעילות העסקית שסיפקתי (שווי השירות שסיפקתי / המכירות שביצעתי). </t>
  </si>
  <si>
    <t xml:space="preserve">         ההוצאות הן שווי המשאבים / השירותים שצרכתי. </t>
  </si>
  <si>
    <t>ההכנסות וההוצאות מתועדות כאמור תחת קטגוריית ההון העצמי, כאשר הכנסות נרשמות בסימן חיובי והוצאות בסימן שלילי.</t>
  </si>
  <si>
    <t>וכעת ניתן לחשב את הרווח הנקי, שיהווה את הבסיס לחישוב הדיבידנד הנתון בשאלה:</t>
  </si>
  <si>
    <t>בנתוני הסעיף נאמר שהדיבידנד הוא 10% מהרווח הנקי.</t>
  </si>
  <si>
    <t>עסקה 11</t>
  </si>
  <si>
    <t>ערוץ יוטיוב:</t>
  </si>
  <si>
    <t>https://www.youtube.com/channel/UC3-peap11_YKDdFDWO-BUCA</t>
  </si>
  <si>
    <r>
      <t xml:space="preserve">על קבלת החלטות כלכליות לגבי החברה - </t>
    </r>
    <r>
      <rPr>
        <b/>
        <sz val="12"/>
        <color theme="1"/>
        <rFont val="David"/>
      </rPr>
      <t>ובמיוחד לגבי החלטות הקשורות להשקעה והקצאת משאבים לחברה (הלוואות).</t>
    </r>
  </si>
  <si>
    <t xml:space="preserve">החלק הראשון של הקורס יציג את הדוחות הכספיים בכללותם (המידע ״בגדול״) - המבנה ואופן עריכתם. </t>
  </si>
  <si>
    <t xml:space="preserve">המפגשים בקורס מקוונים בלבד. </t>
  </si>
  <si>
    <t xml:space="preserve">ג. בפורמט PDF - פחות מומלץ אך אפשרי (מקרים חריגים). </t>
  </si>
  <si>
    <t>המזומן בפועל שונה. נניח שסיפקנו שירות בשנת 2020, והתמורה תתקבל ב-2021, ההכנסה תירשם ב: 2020.</t>
  </si>
  <si>
    <r>
      <t xml:space="preserve">נדגיש גם בהמשך - הכנסות והוצאות מספקות מידע בדבר </t>
    </r>
    <r>
      <rPr>
        <b/>
        <u/>
        <sz val="12"/>
        <color theme="1"/>
        <rFont val="David"/>
      </rPr>
      <t>היקפי הפעילות</t>
    </r>
    <r>
      <rPr>
        <sz val="12"/>
        <color theme="1"/>
        <rFont val="David"/>
      </rPr>
      <t xml:space="preserve"> - גם אם עיתוי זרימת</t>
    </r>
  </si>
  <si>
    <t xml:space="preserve">ההצדקה העקרונית לכך: מטרת דוח רווח והפסד היא להבין מה החברה ״עשתה״, מה הפעילויות שבוצעו, </t>
  </si>
  <si>
    <t>לצורך הבנת דפוס התפתחותה, ואומדן ביצועיה העתידיים. לצורך כך, נתעניין בתשובה לשאלה - מהו היקף</t>
  </si>
  <si>
    <t xml:space="preserve">השירותים שהחברה סיפקה, כמה פרויקטים השלימה וכו׳ - גם אם מסיבות טכניות או אחרות, הזיכוי </t>
  </si>
  <si>
    <t>במזומן בפועל הוא במועד אחר.</t>
  </si>
  <si>
    <t>בגדול - הנכסים הם ה״משאבים״ שלי. אבל כדי להבין באמת עד כמה גדול עושרי הכלכלי - אצטרך לדעת כמה התחייבויות</t>
  </si>
  <si>
    <t>רובצות מנגד. נניח למשל (ברמת האדם הפרטי) שכל נכסיי הם בסך 1,000,000 - דירה, ומנגד ישנה התחייבות בגין משכנתא</t>
  </si>
  <si>
    <t>בסך 600,000 ש״ח. המשמעות היא שהעושר הפיננסי ״נטו״ שלי - הון עצמי - הוא 400,000 = 600,000 - 1,000,000</t>
  </si>
  <si>
    <r>
      <t xml:space="preserve">ד. </t>
    </r>
    <r>
      <rPr>
        <b/>
        <sz val="12"/>
        <color theme="1"/>
        <rFont val="David"/>
      </rPr>
      <t>הדוח על השינויים בהון</t>
    </r>
    <r>
      <rPr>
        <sz val="12"/>
        <color theme="1"/>
        <rFont val="David"/>
      </rPr>
      <t xml:space="preserve"> העצמי (יידון בנפרד בשלהי הקורס).</t>
    </r>
  </si>
  <si>
    <t>תמצית:</t>
  </si>
  <si>
    <t>ביצועים:תוצאות פעילות 
עסקית - בהתאם לעיתוי 
הפעילות (לא לפי עיתוי המזומן)</t>
  </si>
  <si>
    <t>מצב: מצב פיננסי: נכסים, התחייבויות והון עצמי</t>
  </si>
  <si>
    <t>מטרת תרגיל זה היא לתרגל באמצעות חילוצים מתמטיים את הקשר המוגדר על ידי הזהות בבסיס דוח על המצב הכספי / המאזן,</t>
  </si>
  <si>
    <t>נכסים שוטפים (קצרי מועד, עד שנה)</t>
  </si>
  <si>
    <t>נכסים לא שוטפים (ארוכי טווח)</t>
  </si>
  <si>
    <t>התחייבויות שוטפות (עד שנה)</t>
  </si>
  <si>
    <t>התחייבויות לא שוטפות (מעל שנה)</t>
  </si>
  <si>
    <t>סך ההתחייבויות</t>
  </si>
  <si>
    <t>דוח רווח והפסד לשנת 2017 - תמצית</t>
  </si>
  <si>
    <t>נבצע שימוש בניתוח מכלול השינויים בהון העצמי.</t>
  </si>
  <si>
    <t>הון עצמי התחלתי (לתחילת שנה)</t>
  </si>
  <si>
    <t>בתוספת הנפקת מניות (השקעת בעלים)</t>
  </si>
  <si>
    <t>בניכוי דיבידנד (חלוקת רווח לבעלים)</t>
  </si>
  <si>
    <r>
      <t xml:space="preserve">הנפקת מניות היא טרנזקציה עסקית שבמסגרתה: </t>
    </r>
    <r>
      <rPr>
        <u/>
        <sz val="12"/>
        <color theme="1"/>
        <rFont val="David"/>
      </rPr>
      <t>הבעלים מזרים לחברה משאבים (כסף)</t>
    </r>
    <r>
      <rPr>
        <sz val="12"/>
        <color theme="1"/>
        <rFont val="David"/>
      </rPr>
      <t xml:space="preserve"> ובתמורה, </t>
    </r>
    <r>
      <rPr>
        <u/>
        <sz val="12"/>
        <color theme="1"/>
        <rFont val="David"/>
      </rPr>
      <t>מקבל נייר ערך (מניה)</t>
    </r>
  </si>
  <si>
    <r>
      <t xml:space="preserve">שמקנה לו </t>
    </r>
    <r>
      <rPr>
        <u/>
        <sz val="12"/>
        <color theme="1"/>
        <rFont val="David"/>
      </rPr>
      <t>זכויות מסוימות באותה חברה</t>
    </r>
    <r>
      <rPr>
        <sz val="12"/>
        <color theme="1"/>
        <rFont val="David"/>
      </rPr>
      <t xml:space="preserve"> (כגון זכות לחלק מהרווח המחולק - דיבידנד, וזכות להשתתף בהצבעה בדבר החלטות בחברה).</t>
    </r>
  </si>
  <si>
    <r>
      <t xml:space="preserve">נשים לב: </t>
    </r>
    <r>
      <rPr>
        <u/>
        <sz val="12"/>
        <color theme="1"/>
        <rFont val="David"/>
      </rPr>
      <t>השקעת בעלים זו היא מקור מימון הוני (הון עצמי)</t>
    </r>
    <r>
      <rPr>
        <sz val="12"/>
        <color theme="1"/>
        <rFont val="David"/>
      </rPr>
      <t>. זאת, משום שהשקעת בעלים איננה בגדר הלוואה; היזם למעשה מעביר משאבים</t>
    </r>
  </si>
  <si>
    <r>
      <t xml:space="preserve">לחברה לא כדי לקבל חזרה קרן וריבית - אלא כדי להיות חלק </t>
    </r>
    <r>
      <rPr>
        <u/>
        <sz val="12"/>
        <color theme="1"/>
        <rFont val="David"/>
      </rPr>
      <t>מהבעלים</t>
    </r>
    <r>
      <rPr>
        <sz val="12"/>
        <color theme="1"/>
        <rFont val="David"/>
      </rPr>
      <t xml:space="preserve"> ולהנות מרווח עתידי </t>
    </r>
    <r>
      <rPr>
        <u/>
        <sz val="12"/>
        <color theme="1"/>
        <rFont val="David"/>
      </rPr>
      <t>אם יתקיים</t>
    </r>
    <r>
      <rPr>
        <sz val="12"/>
        <color theme="1"/>
        <rFont val="David"/>
      </rPr>
      <t xml:space="preserve">. </t>
    </r>
  </si>
  <si>
    <t>בקצרה:</t>
  </si>
  <si>
    <t>הלוואה 
ל-4 שנים</t>
  </si>
  <si>
    <t xml:space="preserve">200,000 - 56,000 = </t>
  </si>
  <si>
    <r>
      <t xml:space="preserve">הכרזת </t>
    </r>
    <r>
      <rPr>
        <b/>
        <u/>
        <sz val="12"/>
        <color theme="1"/>
        <rFont val="David"/>
      </rPr>
      <t>הדיבידנד מקטינה את ההון העצמי</t>
    </r>
    <r>
      <rPr>
        <sz val="12"/>
        <color theme="1"/>
        <rFont val="David"/>
      </rPr>
      <t xml:space="preserve"> - ואם הוא שולם בפועל, </t>
    </r>
    <r>
      <rPr>
        <b/>
        <u/>
        <sz val="12"/>
        <color theme="1"/>
        <rFont val="David"/>
      </rPr>
      <t>המזומן יקטן</t>
    </r>
    <r>
      <rPr>
        <sz val="12"/>
        <color theme="1"/>
        <rFont val="David"/>
      </rPr>
      <t xml:space="preserve"> באותו סכום.</t>
    </r>
  </si>
  <si>
    <t xml:space="preserve">שאלות מקצועיות: אנא לשאול בפורום הקורס בלבד. </t>
  </si>
  <si>
    <t>לשאלות הכוללות מידע אישי / רגיש ניתן לפנות בדוא״ל בשמחה, אך חשוב לזכור לציין</t>
  </si>
  <si>
    <t>אם מדובר בשאלות לגבי תכנים מקבצי הקורס בקבוצתנו - לפנות דרך קבוצת הדיון הספציפית שלנו.</t>
  </si>
  <si>
    <t>הואיל וסך הנכסים שווים לסך מקורות המימון ששימשו בהיווצרותם</t>
  </si>
  <si>
    <r>
      <t xml:space="preserve">מאזן </t>
    </r>
    <r>
      <rPr>
        <b/>
        <sz val="12"/>
        <color rgb="FFFF0000"/>
        <rFont val="David"/>
      </rPr>
      <t>31.12.2016</t>
    </r>
  </si>
  <si>
    <r>
      <t xml:space="preserve">מאזן </t>
    </r>
    <r>
      <rPr>
        <b/>
        <sz val="12"/>
        <color rgb="FFFF0000"/>
        <rFont val="David"/>
      </rPr>
      <t>31.12.2017</t>
    </r>
  </si>
  <si>
    <t>שווה להון העצמי הסופי (לתום השנה)</t>
  </si>
  <si>
    <r>
      <t xml:space="preserve">שימו לב: לעתים </t>
    </r>
    <r>
      <rPr>
        <b/>
        <sz val="12"/>
        <color theme="1"/>
        <rFont val="David"/>
      </rPr>
      <t>נכסים</t>
    </r>
    <r>
      <rPr>
        <sz val="12"/>
        <color theme="1"/>
        <rFont val="David"/>
      </rPr>
      <t xml:space="preserve"> נקראים ״</t>
    </r>
    <r>
      <rPr>
        <b/>
        <sz val="12"/>
        <color theme="1"/>
        <rFont val="David"/>
      </rPr>
      <t>רכוש</t>
    </r>
    <r>
      <rPr>
        <sz val="12"/>
        <color theme="1"/>
        <rFont val="David"/>
      </rPr>
      <t>״</t>
    </r>
  </si>
  <si>
    <t>מפגש הנחייה מס' 1 - יסודות החשבונאות הפיננסית והניהולית</t>
  </si>
  <si>
    <t>את שם הקורס ואת מספרו 10708, ומוסד הלימוד.</t>
  </si>
  <si>
    <t>הקורס עוסק במידע פיננסי, באופן יצירתו ואך מעט - בפרשנותו. מידע פיננסי קיים מסוגים רבים ומגוונים, והקורס שלנו</t>
  </si>
  <si>
    <t>עוסק בשני סוגים נפרדים שלו:</t>
  </si>
  <si>
    <t xml:space="preserve">שמעוניינים בו כבסיס לקבלת החלטה לגבי הקצת משאבים כספיים לחברה. </t>
  </si>
  <si>
    <t>למשל: בנקים השוקלים להלוות ומעוניינים במידע פיננסי על בסיסו יאמדו את כושר ההחזר;</t>
  </si>
  <si>
    <t>וכן: משקיעים (בעלי מניות) בפועל ובכוח, השוקלים להשקיע בחברה בתמורה לבעלות יחסית.</t>
  </si>
  <si>
    <r>
      <t>א. מידע כספי הערוך לפי כללי ה״</t>
    </r>
    <r>
      <rPr>
        <b/>
        <sz val="11"/>
        <color theme="1"/>
        <rFont val="David"/>
      </rPr>
      <t>חשבונאות הפיננסית</t>
    </r>
    <r>
      <rPr>
        <sz val="11"/>
        <color theme="1"/>
        <rFont val="David"/>
      </rPr>
      <t>״ = מידע כספי ל״מטרות כלליות״ ובראש ובראשונה, למתמשים חיצוניים,</t>
    </r>
  </si>
  <si>
    <r>
      <t>ב. מידע כספי המיועד לצרכים ניהוליים פנימיים, קביעת עלות מוצרים, וקבלת החלטות שוטפות בפנים החברה - ״</t>
    </r>
    <r>
      <rPr>
        <b/>
        <sz val="11"/>
        <color theme="1"/>
        <rFont val="David"/>
      </rPr>
      <t>חשבונאות</t>
    </r>
  </si>
  <si>
    <r>
      <rPr>
        <b/>
        <sz val="11"/>
        <color theme="1"/>
        <rFont val="David"/>
      </rPr>
      <t>ניהולית</t>
    </r>
    <r>
      <rPr>
        <sz val="11"/>
        <color theme="1"/>
        <rFont val="David"/>
      </rPr>
      <t>״.</t>
    </r>
  </si>
  <si>
    <t>עד הודעה חדשה, כמחצית הקורס, נעסוק רק בחשבונאות פיננסית.</t>
  </si>
  <si>
    <t>״לתום שנה קודמת״</t>
  </si>
  <si>
    <t>שינויים בהון
במהלך
השנה</t>
  </si>
  <si>
    <t>״לתום שנה נוכחית״</t>
  </si>
  <si>
    <r>
      <t xml:space="preserve">לכן נפתח קטגוריה נוספת בהון העצמי - "הוצאות" שלתוכה נשבץ בסימן שלילי את סכום ההוצאה - </t>
    </r>
    <r>
      <rPr>
        <b/>
        <u/>
        <sz val="12"/>
        <color theme="1"/>
        <rFont val="David"/>
      </rPr>
      <t>שימו לב, סימון בסוגריים מסמל ערך שלילי בחשבונאות</t>
    </r>
    <r>
      <rPr>
        <sz val="12"/>
        <color theme="1"/>
        <rFont val="David"/>
      </rPr>
      <t>.</t>
    </r>
  </si>
  <si>
    <t>סה״כ</t>
  </si>
  <si>
    <r>
      <t xml:space="preserve">א. מהי החשבונאות </t>
    </r>
    <r>
      <rPr>
        <b/>
        <sz val="12"/>
        <color theme="1"/>
        <rFont val="David"/>
      </rPr>
      <t>הפיננסית</t>
    </r>
    <r>
      <rPr>
        <sz val="12"/>
        <color theme="1"/>
        <rFont val="David"/>
      </rPr>
      <t xml:space="preserve"> ומהי מטרתה?</t>
    </r>
  </si>
  <si>
    <r>
      <t xml:space="preserve">א. מהי החשבונאות </t>
    </r>
    <r>
      <rPr>
        <b/>
        <u/>
        <sz val="12"/>
        <color theme="1"/>
        <rFont val="David"/>
      </rPr>
      <t>פיננסית</t>
    </r>
    <r>
      <rPr>
        <b/>
        <sz val="12"/>
        <color theme="1"/>
        <rFont val="David"/>
      </rPr>
      <t xml:space="preserve"> - ומהי מטרתה?</t>
    </r>
  </si>
  <si>
    <t>שנת 2017</t>
  </si>
  <si>
    <t>הון עצמי לתחילת 2017 או בעצם: 31.12.2016 מהמאזן - נתון!</t>
  </si>
  <si>
    <t>ניכוי: חלוקת רווח לבעלים (דיבידנד) ב-2017 - נתון</t>
  </si>
  <si>
    <t>הון עצמי ל-31.12.2017 מהמאזן - נתון</t>
  </si>
  <si>
    <t>עסקת דיבידנד: חלוקה של רווח ״החוצה״, לבעלי המניות. לא אמרו מפורשות מהו סכום הדיבידנד, אלא רק שהוא מהווה 10%</t>
  </si>
  <si>
    <t>מהרווח הנקי - אשר בפני עצמו, הוא ההפרש בין סך ההכנסות לבין סך ההוצאות.</t>
  </si>
  <si>
    <t>לאחר שנתוני העסקאות והאירועים תועדו בצורה מפורטת בטבלה לעיל - וכן נערך סיכום רלוונטי של מכלול הערכים שהשתנו</t>
  </si>
  <si>
    <t>המטרה כעת היא "להסב" נתונים מפורטים אלו לפלטפורמה ומבנה תמציתי וברור של דוחות כספיים בעלי מבנה הצגתי מקובל.</t>
  </si>
  <si>
    <t xml:space="preserve">בהקשר זה, אנו נתחיל מדוח רווח והפסד - המשקף את ההכנסות, ההוצאות וההפרש ביניהן - שהוא הרווח. </t>
  </si>
  <si>
    <t>אנו נוהגים להבדיל בין דוח רווח והפסד בחברה למתן שירות - לבין דוח רווח והפסד בחברה מסחרית (העוסקת במכירה).</t>
  </si>
  <si>
    <t>כרגע, אנו עוסקים בדוח רווח והפסד בחברה למתן שירות שהוא פשוט יותר.</t>
  </si>
  <si>
    <t>מבנה דוח רווח והפסד - חברה למתן שירות - ויישומו בתרגיל הנדון</t>
  </si>
  <si>
    <t>ביאור</t>
  </si>
  <si>
    <t>סעיף</t>
  </si>
  <si>
    <t xml:space="preserve">ש"ח </t>
  </si>
  <si>
    <t>סך ההכנסה התקופתית מהשירות העיקרי שהחברה סיפקה</t>
  </si>
  <si>
    <t>א</t>
  </si>
  <si>
    <t>הוצאות תפעוליות</t>
  </si>
  <si>
    <t>מכלול ההוצאות הקשורות לתפעול, שיווק, ניהול וכיו"ב - למעט מימון ומסים</t>
  </si>
  <si>
    <t>רווח תפעולי</t>
  </si>
  <si>
    <t>ההפרש בין ההכנסות (העיקריות) לבין סך ההוצאות התפעוליות</t>
  </si>
  <si>
    <t>ב</t>
  </si>
  <si>
    <t>הוצאות מימון</t>
  </si>
  <si>
    <t>הוצאות (או הכנסות) הקשורות לפעילות פיננסית כגון הוצאות ריבית ועמלות בנק</t>
  </si>
  <si>
    <t>רווח לפני מס</t>
  </si>
  <si>
    <t>רווח תפעולי בניכוי הוצאות מימון</t>
  </si>
  <si>
    <t>מסים על ההכנסה</t>
  </si>
  <si>
    <t>מס הכנסה בלבד (ללא מס עירוני / ארנונה וכו' - שייכלל בהוצאות התפעוליות)</t>
  </si>
  <si>
    <t>רווח נקי</t>
  </si>
  <si>
    <t>רווח לפני מס בניכוי מסים על ההכנסה</t>
  </si>
  <si>
    <t>ביאור א - הוצאות תפעוליות</t>
  </si>
  <si>
    <t>המונח "ביאור" מייצג פירוט נוסף - הסבר או פילוח / פירוט הרכב לגבי סעיף מסויים בדוחות הכספיים.</t>
  </si>
  <si>
    <t>שכר ומשכורות</t>
  </si>
  <si>
    <t>סך הוצאות תפעוליות</t>
  </si>
  <si>
    <t>מדובר בהוצאה - נעתיק בסימן שלילי לרווח והפסד</t>
  </si>
  <si>
    <t>ביאור ב - הוצאות מימון</t>
  </si>
  <si>
    <t>הוצאות ריבית</t>
  </si>
  <si>
    <t>דוח ייעוד הרווחים</t>
  </si>
  <si>
    <t>ייעוד הרווחים הוא סוג של ״ביאור״ (פירוט חישובי) שנועד להציג את הסכום המצטבר של הרווח לתום תקופת הדיווח (יתרת רווח = ״עודפים״)</t>
  </si>
  <si>
    <t xml:space="preserve">העודפים משקפים את סיכום הערכים המצטברים של הרווחים / ההפסדים השנתיים בחברה, </t>
  </si>
  <si>
    <t xml:space="preserve">ממועד הקמתה ועד לתאריך הדיווח (בניכוי דיבידנדים ככל שהוכרזו / חולקו). </t>
  </si>
  <si>
    <t>ההבדל בין רווח נקי לבין עודפים: רווח נקי = רווח ״השנה״. עודפים = צבירת מכלול הרווחים ממועד הקמת החברה (כולל שנים קודמות).</t>
  </si>
  <si>
    <t>הגדרה ברמה טכנית / חישובית - חישוב העודפים לתום התקופה (=״ייעוד הרווחים״)</t>
  </si>
  <si>
    <t>יתרת העודפים (הרווח המצטבר) לתחילת השנה</t>
  </si>
  <si>
    <t>החברה "חדשה", הוקמה "השנה" ולכן יתרת העודפים ההתחלתית 0</t>
  </si>
  <si>
    <t>הוסף: רווח נקי השנה (ואם היה הפסד נקי - נפחית אותו)</t>
  </si>
  <si>
    <t>זו למעשה ה"שורה התחתונה" בדוח רווח והפסד שערכנו לעיל</t>
  </si>
  <si>
    <t>בניכוי דיבידנד שהוכרז השנה (חלק מהרווח שהחברה מייעדת לחלוקה לבעלים)</t>
  </si>
  <si>
    <t>תועד מפורשות על פי נתון מפורש בשאלה</t>
  </si>
  <si>
    <t>עריכת הדוח על המצב הכספי (המאזן) ל-31.12</t>
  </si>
  <si>
    <t>נכסים (צד ימין)</t>
  </si>
  <si>
    <t>התחייבויות והון עצמי (צד שמאל)</t>
  </si>
  <si>
    <t>נכסים שוטפים (עד שנה)</t>
  </si>
  <si>
    <t>ביאור (ה)</t>
  </si>
  <si>
    <t>לקוחות</t>
  </si>
  <si>
    <t>ביאור (ג)</t>
  </si>
  <si>
    <t>סה"כ</t>
  </si>
  <si>
    <t>נכסים לא שוטפים (מעל שנה)</t>
  </si>
  <si>
    <t>רכוש קבוע</t>
  </si>
  <si>
    <t>ביאור (ד)</t>
  </si>
  <si>
    <t>ביאור (ו)</t>
  </si>
  <si>
    <t>עודפים</t>
  </si>
  <si>
    <t>על פי דוח ייעוד הרווחים</t>
  </si>
  <si>
    <r>
      <t xml:space="preserve">סך הנכסים </t>
    </r>
    <r>
      <rPr>
        <b/>
        <sz val="10"/>
        <color theme="1"/>
        <rFont val="David"/>
      </rPr>
      <t>(שוטפים ולא שוטפים)</t>
    </r>
  </si>
  <si>
    <t>סך ההתחייבויות וההון</t>
  </si>
  <si>
    <t>ביאור ג - לקוחות</t>
  </si>
  <si>
    <t>נכס הלקוחות, כברירת מחדל, הוא נכס שוטף - הצפי הוא לגבייה בתוך פחות משנה.</t>
  </si>
  <si>
    <t>בנוסף - נכס הלקוחות יכלול פרט לחשבון "לקוחות" עצמו (חוב פתוח שלא ניתן כנגדו שיק דחוי - שכלל לא קיים פה) גם פריטים דומים המייצגים חוב</t>
  </si>
  <si>
    <t xml:space="preserve">של לקוחות החברה כלפיה, כגון - שיקים לקבל (חוב שהתקבל שיק דחוי בגינו) וכן כרטיסי אשראי. </t>
  </si>
  <si>
    <t xml:space="preserve">ספציפית במקרה שלנו - זקפנו ללקוחות 70,000 (שיקים לקבל). </t>
  </si>
  <si>
    <t>לקוחות (חובות ״פתוחים״)</t>
  </si>
  <si>
    <t>כרטיסי אשראי לקבל</t>
  </si>
  <si>
    <t>נכס הלקוחות</t>
  </si>
  <si>
    <t>ביאור ד - רכוש קבוע</t>
  </si>
  <si>
    <t xml:space="preserve">רכוש קבוע מתייחס למכונות, ציוד, כלי רכב, מבנים, ריהוט, מחשבים ולמעשה - פריטים מוחשיים שתקופת השימוש </t>
  </si>
  <si>
    <t>הצפויה בהם ארוכה משנה. מקובל "לקבץ" (לאחד) פריטים אלו יחד לצורך הצגה בסעיף אחד שנקרא רכוש קבוע.</t>
  </si>
  <si>
    <t>מבנים</t>
  </si>
  <si>
    <t>זהו הערך שיירשם בסעיף "רכוש קבוע" במאזן</t>
  </si>
  <si>
    <t>ביאור ה - ספקים</t>
  </si>
  <si>
    <t>יתרת הספקים משקפת, ככלל, את ההתחייבות לתשלום לספקים. התחייבות זו יכולה להיקרא פשוט "ספקים"</t>
  </si>
  <si>
    <t>אם מדובר בהתחייבות "פתוחה" (מבלי שהחברה נתנה כרטיס אשראי / שיק כנגדה) או להיקרא "שיקים לפירעון"</t>
  </si>
  <si>
    <t>כאשר מדובר בהתחייבות שהחברה נתנה בגינה שיק דחוי, או להיקרא "כרטיסי אשראי לשלם" כאשר מדובר</t>
  </si>
  <si>
    <t>בהתחייבות שהחברה "גיהצה" כרטיס אשראי בגינה.</t>
  </si>
  <si>
    <t>ספקים = "ספקים" + "שיקים לפירעון" + "כרטיסי אשראי לשלם"</t>
  </si>
  <si>
    <t xml:space="preserve">במקרה זה, יתרת הספקים מורכבת משיקים לפירעון בלבד, שסכומם 25,000. </t>
  </si>
  <si>
    <t>ביאור ו - הלוואות לזמן ארוך</t>
  </si>
  <si>
    <t>ככלל, במסגרת המאזן, נסכום יחד את כלל ההתחייבויות לזמן ארוך (שמועד פרעונן מעל שנה) ונציגן בסעיף אחד.</t>
  </si>
  <si>
    <t>ספציפית בשאלה פשוטה זו, ישנה הלוואה אחת ויחידה לזמן ארוך (4 שנים) שסכומה נרשם בסעיף זה.</t>
  </si>
  <si>
    <t>כעת, ניתן לערוך על בסיס הזהות את הדוחות הכספיים במבנה המקובל שלהם:</t>
  </si>
  <si>
    <t>הכנסות (עיקריות)</t>
  </si>
  <si>
    <t xml:space="preserve">0 + 144,000 - 14,400 = </t>
  </si>
  <si>
    <t>יתרת העודפים (הרווח המצטבר) לתום השנה = חלק מההון העצמי במאזן</t>
  </si>
  <si>
    <t>הגדרה מלאה - חוב הלקוחות:</t>
  </si>
  <si>
    <t>שיקים לקבל (שיקים דחויים שנתקבלו)</t>
  </si>
  <si>
    <t>ככלל</t>
  </si>
  <si>
    <t>אצלנו</t>
  </si>
  <si>
    <t>טלפון:</t>
  </si>
  <si>
    <t>050-6551519</t>
  </si>
  <si>
    <t>טיפים נוספים למטלה 11 - שאלה 2</t>
  </si>
  <si>
    <t>מקרה 1: הנפקת מניות בתמורה הגבוהה מהערך הנקוב</t>
  </si>
  <si>
    <t xml:space="preserve">חברת ״יובלים״ בע״מ הנפיקה 400,000 מניות בנות 3 ש״ח ערך נקוב כל אחת בתמורה ל- 1,500,000 ש״ח. </t>
  </si>
  <si>
    <t>פרמיה</t>
  </si>
  <si>
    <t xml:space="preserve">בהמשך הדרך נבהיר מדוע התמורה הכספית המתקבלת מהנפקת מניות במקרים רבים שונה מהערך הנקוב. </t>
  </si>
  <si>
    <t xml:space="preserve">הפרש חיובי כזה מהווה גם הוא חלק מההון העצמי - פרמיה. </t>
  </si>
  <si>
    <t>מקרה 2: רכישת פריטים בני קיימא ללא אזכור אמצעי תשלום</t>
  </si>
  <si>
    <t xml:space="preserve">חברת ״אגדיר״ בע״מ רכשה מכונה ענקית לחימום נקניק בעלות של 500,000 ש״ח. </t>
  </si>
  <si>
    <t>תעדו את העסקה.</t>
  </si>
  <si>
    <t>מכונת נקניק</t>
  </si>
  <si>
    <t xml:space="preserve">תיווצר התחייבות לספקים. </t>
  </si>
  <si>
    <t>לפי הנחת העבודה של מרכז ההוראה בקורס במידה ונרכש מוצר ואין מידע בדבר אופן התשלום בעדו, יש להניח שטרם שולם בעדו ולכן</t>
  </si>
  <si>
    <t>שיקים לקבל</t>
  </si>
  <si>
    <t>התחייבויות והון עצמי</t>
  </si>
  <si>
    <t>דיבידנד שהוכרז</t>
  </si>
  <si>
    <t>זכאים</t>
  </si>
  <si>
    <t>חייבים</t>
  </si>
  <si>
    <t>הוצאות טלפון</t>
  </si>
  <si>
    <t>הוצאות פרסום</t>
  </si>
  <si>
    <t>דיבידנד לשלם</t>
  </si>
  <si>
    <t>מלאי</t>
  </si>
  <si>
    <t>מכירות</t>
  </si>
  <si>
    <t>רווח גולמי</t>
  </si>
  <si>
    <t>הוצאות הנהלה וכלליות</t>
  </si>
  <si>
    <t>סך ההתחייבויות וההון העצמי</t>
  </si>
  <si>
    <t xml:space="preserve">דוגמא ראשונה - עריכת דוח רווח והפסד - בחברה מסחרית - כאשר הערכים נתונים: </t>
  </si>
  <si>
    <t>להלן נתונים ממאזן הבוחן (״רשימת ערכים כספיים נתונה״) ליום 31.12.2019 בחברת "טונקי" בע"מ:</t>
  </si>
  <si>
    <t>חשבון</t>
  </si>
  <si>
    <t>ערך כספי</t>
  </si>
  <si>
    <t>מכירות, ברוטו</t>
  </si>
  <si>
    <t>החזרות ללקוחות</t>
  </si>
  <si>
    <t>הנחות ללקוחות</t>
  </si>
  <si>
    <t>קניות, ברוטו</t>
  </si>
  <si>
    <t>החזרות לספקים</t>
  </si>
  <si>
    <t>הנחות מסחריות מספקים</t>
  </si>
  <si>
    <t>מלאי פתיחה</t>
  </si>
  <si>
    <t>מלאי סגירה</t>
  </si>
  <si>
    <t>הוצאות כיבודים</t>
  </si>
  <si>
    <t>הוצאות חשמל</t>
  </si>
  <si>
    <t>הוצאות טלפון - הנהלה וכלליות</t>
  </si>
  <si>
    <t>ארנונה ומסים עירוניים</t>
  </si>
  <si>
    <t>הוצאות טלפון - הוצאות מכירה ושיווק</t>
  </si>
  <si>
    <t>הוצאות מסים על ההכנסה</t>
  </si>
  <si>
    <t>הוצאות שכר ומשכורות</t>
  </si>
  <si>
    <t>הכנסות ריבית</t>
  </si>
  <si>
    <t>רווח הון ממכירת רכוש קבוע</t>
  </si>
  <si>
    <t>הכנסות מהשכרת נדל"ן</t>
  </si>
  <si>
    <t>עליית ערך נדל"ן</t>
  </si>
  <si>
    <t>רווח מפעילות מופסקת, אחרי מס</t>
  </si>
  <si>
    <t>יתרת רווח שלא יועדה לתחילת השנה</t>
  </si>
  <si>
    <t>הוצאות פחת</t>
  </si>
  <si>
    <t>הוצאות הפרשה לחובות מסופקים</t>
  </si>
  <si>
    <t>נדרש: ערוך והצג את דוח רווח והפסד ואת ייעוד הרווחים לשנת הדיווח בהתאם למתכונת הצגה מקובלת.</t>
  </si>
  <si>
    <t>ככלל - דוח רווח והפסד בחברה מסחרית (העוסקת במכר, ולא במתן שירות כעיסוק עיקרי)</t>
  </si>
  <si>
    <t>תיאור קצר</t>
  </si>
  <si>
    <t>מכירות המוצר העיקרי, נטו, לאחר קיזוז הנחות והחזרות מלקוחות</t>
  </si>
  <si>
    <t>עלות המכר=עלות המכירות</t>
  </si>
  <si>
    <t>עלות המוצרים "העיקריים" שנמכרו במהלך תקופת הדיווח</t>
  </si>
  <si>
    <t>מכירות בניכוי עלות המכר</t>
  </si>
  <si>
    <t>מכירה ושיווק</t>
  </si>
  <si>
    <t>הוצאות הקשורות לפרסום המוצר, שיווקו והפצתו</t>
  </si>
  <si>
    <t>הנהלה וכלליות</t>
  </si>
  <si>
    <t>כמעט כל הוצאה שאין לה שיוך מפורש אחר</t>
  </si>
  <si>
    <t>הכנסות אחרות</t>
  </si>
  <si>
    <t>הכנסות שאינן מפעילות עיקרית ואינן הכנסות מימון</t>
  </si>
  <si>
    <t>הוצאות אחרות</t>
  </si>
  <si>
    <t>הוצאות חריגות / חד פעמיות באופיין (אסון טבע; הפסד ממכירה של פריט קבוע)</t>
  </si>
  <si>
    <t>רווח גולמי בניכוי מכירה ושיווק, הנהלה וכלליות, הוצאות אחרות, ובתוספת הכנסות אחרות</t>
  </si>
  <si>
    <t>ריבית, עמלות בנק וכיו"ב</t>
  </si>
  <si>
    <t>הכנסות מימון</t>
  </si>
  <si>
    <t>הכנסות ריבית ופיננסים</t>
  </si>
  <si>
    <t>רווח (מפעילות נמשכת) לפני מס</t>
  </si>
  <si>
    <t>רווח תפעולי בניכוי הוצאות מימון בתוספת הכנסות מימון</t>
  </si>
  <si>
    <t>מס הכנסה</t>
  </si>
  <si>
    <t>רווח (מפעילות נמשכת) אחרי מס</t>
  </si>
  <si>
    <t>רווח מפעילות נמשכת לפני מס, בניכוי מסים על ההכנסה</t>
  </si>
  <si>
    <t>רווח מפעילות שהתרחשה השנה, אך הופסקה (לא תישנה בעתיד) לכן יש להציגה בנפרד</t>
  </si>
  <si>
    <t>רווח מפעילות נמשכת אחרי מס, בתוספת רווח מפעילות מופסקת אחרי מס</t>
  </si>
  <si>
    <t>מעבר לדוח רווח והפסד שמציג את סוגי הפעילויות השונות הרלוונטיות בחברה למסחר (שקונה ומוכרת מוצרים כעיסוק עיקרי),</t>
  </si>
  <si>
    <t xml:space="preserve">נשים לב לסעיף מעניין שנקרא ״רווח (או הפסד) מפעילות מופסקת״. </t>
  </si>
  <si>
    <t>סעיף מעניין זה מייצג פעילות שהתקיימה במהלך התקופה - אך לא תתקיים בעתיד. לכן, יש לתת בגינה גילוי מיוחד לקורא הדוחות, ובסעיף נפרד.</t>
  </si>
  <si>
    <t>מכירות
(נטו)</t>
  </si>
  <si>
    <t>עלות המכר
(עלות
המוצרים
שנמכרו)</t>
  </si>
  <si>
    <t>מכירה 
ושיווק</t>
  </si>
  <si>
    <t>הנהלה
וכלליות</t>
  </si>
  <si>
    <t>הכנסות 
אחרות</t>
  </si>
  <si>
    <t>הוצאות
אחרות</t>
  </si>
  <si>
    <t>הוצאות
מימון</t>
  </si>
  <si>
    <t>הכנסות
מימון</t>
  </si>
  <si>
    <t>מס
הכנסה</t>
  </si>
  <si>
    <t>רווח
מפעילות
מופסקת
אחרי מס</t>
  </si>
  <si>
    <t>החזרות מלקוחות</t>
  </si>
  <si>
    <t>קניות, ברוטו (קניה של מלאי עסקי שוטף, עיקרי)</t>
  </si>
  <si>
    <t>מלאי פתיחה - מלאי ל - 1.1 של שנת הדיווח</t>
  </si>
  <si>
    <t>מלאי סגירה - מלאי ל-31.12 של שנת הדיווח</t>
  </si>
  <si>
    <t>הוצאות כיבודים (עוגות חנק, ערגליות, חלב עמיד)</t>
  </si>
  <si>
    <t>עליית ערך נדל"ן (רווח מעליית ערך נדל"ן)</t>
  </si>
  <si>
    <r>
      <t xml:space="preserve">דיבידנד מוכרז אמנם משפיע על </t>
    </r>
    <r>
      <rPr>
        <b/>
        <u/>
        <sz val="12"/>
        <rFont val="David"/>
      </rPr>
      <t>דוח ייעוד הרווחים</t>
    </r>
    <r>
      <rPr>
        <b/>
        <sz val="12"/>
        <rFont val="David"/>
      </rPr>
      <t xml:space="preserve"> (מקטין את העודפים) </t>
    </r>
    <r>
      <rPr>
        <b/>
        <u/>
        <sz val="12"/>
        <rFont val="David"/>
      </rPr>
      <t>ולא על רווח והפסד</t>
    </r>
  </si>
  <si>
    <t>יתרת רווח שלא יועדה לתחילת השנה (עודפים 1.1)</t>
  </si>
  <si>
    <t>שייך לייעוד הרווחים אבל לא לדוח רווח והפסד</t>
  </si>
  <si>
    <t>הסבר - פירוט נרחב נוסף לגבי עלות המכר</t>
  </si>
  <si>
    <t>ללא קשר לשאלה הספציפית, נסביר מה ההשפעה של מלאי פתיחה ומלאי סגירה על עלות המכר (עלות המוצרים שנמכרו) באמצעות התרשים הבא:</t>
  </si>
  <si>
    <t xml:space="preserve">עלות </t>
  </si>
  <si>
    <t>המלאי</t>
  </si>
  <si>
    <t>שנמכר</t>
  </si>
  <si>
    <t>קניות</t>
  </si>
  <si>
    <t>חייבת להיות</t>
  </si>
  <si>
    <t xml:space="preserve">ש״ח </t>
  </si>
  <si>
    <t>בניכוימלאי סגירה</t>
  </si>
  <si>
    <t>בתוספת קניות</t>
  </si>
  <si>
    <t>למעשה: לקחנו את מלאי הפתיחה (100,000) הוספנו את הקניות (200,000) והפחתנו את תמלאי הסגירה 40,000.</t>
  </si>
  <si>
    <t>כך הגענו לעלות המלאי שנמכר - 260,000. עלות המכר.</t>
  </si>
  <si>
    <t>מסקנה - עלות המכר מחושבת לפי מלאי פתיחה + קניות (נטו) בניכוי מלאי סגירה</t>
  </si>
  <si>
    <t xml:space="preserve">עלות המכר (נקראת גם עלות  המכירות) משקפת את עלות המוצרים שנמכרו במהלך תקופת הדיווח. </t>
  </si>
  <si>
    <t>אנו טוענים כדלקמן:</t>
  </si>
  <si>
    <t>אם התחלנו את השנה עם מלאי פתיחה בעלות 100,000; ורכשנו מלאי בעלות 300,000; ובתום השנה נותרנו עם מלאי סגירה של 50,000; אזי:</t>
  </si>
  <si>
    <t>סה"כ לכאורה</t>
  </si>
  <si>
    <t>עלות המלאי שיצא</t>
  </si>
  <si>
    <t>עלות המכר!</t>
  </si>
  <si>
    <t xml:space="preserve">כלומר לעלות המכר נגיע על ידי מלאי הפתיחה, בתוספת קניות נטו, ובניכוי מלאי הסגירה. </t>
  </si>
  <si>
    <t>100,000 + 300,000 - 50,000 = 350,000</t>
  </si>
  <si>
    <t>חברת "פלפולים בע"מ" - דוח רווח והפסד לשנה שנסתיימה ב-31.12.2019</t>
  </si>
  <si>
    <t>עלות המכר</t>
  </si>
  <si>
    <t>רווח מפעילות נמשכת לפני מס</t>
  </si>
  <si>
    <t>רווח (נקי) מפעילות נמשכת אחרי מס</t>
  </si>
  <si>
    <t>חברת "פלפולים" בע"מ - הדוח על ייעוד הרווחים לשנה שנסתיימה ב-31.12.2019</t>
  </si>
  <si>
    <t>יתרת פתיחה - עודפים (או: יתרת פתיחה - יתרת רווח שטרם יועד)</t>
  </si>
  <si>
    <t>רווח נקי השנה</t>
  </si>
  <si>
    <t>דיבידנד שהוכרז השנה</t>
  </si>
  <si>
    <t>יתרת סגירה - עודפים (או: יתרת סגירה - יתרת רווח שטרם יועד)</t>
  </si>
  <si>
    <t>שימו לב: העיתוי שבו לדיבידנד יש השפעה מקטינה על העודפים הוא עיתוי הכרזתו - ברמה הפרקטית, זהו העיתוי שבו נאספים בעלי המניות ומחליטים על החלוקה.</t>
  </si>
  <si>
    <t>בין אם החלוקה בפועל (התשלום) בוצע באותה שנה שבה בוצעה ההכרזה, בין אם לאו - שנת ההכרזה היא השנה שבה תהיה לדיבידנד הנ"ל השפעה שלילית</t>
  </si>
  <si>
    <t>על ייעוד הרווחים.</t>
  </si>
  <si>
    <t>הסברים נוספים כפי ששייקה הבטיח:</t>
  </si>
  <si>
    <t>זהו סעיף המתאר את היקף המכירות הכולל שביצעה החברה מהמוצר העיקרי שלה, שהיא מוכרת באופן שוטף במסגרת תחום הפעילות המרכזי.</t>
  </si>
  <si>
    <t>כך למשל, כאשר חברת אופיס דיפו מוכרת ציוד משרדי, מחשבים או טאבלטים - מדובר במכירות. אך כאשר היא מוכרת מבנה משרדים של ההנהלה,</t>
  </si>
  <si>
    <t>מדובר בפעילות שונה לגמרי (שהשפעתה נקראת רווח הון / הפסד הון). המונח "ברוטו" מייצג את העובדה שמדובר בערך הסעיף לפני קיזוזים / ביטולים</t>
  </si>
  <si>
    <t>הנובעים מהנחות ללקוחות והחזרות מלקוחות.</t>
  </si>
  <si>
    <t>כאשר לקוח מחזיר לחברה סחורה, המשמעות היא שלמעשה סכום המכירה קטן. לכן, ערך זה ישובץ בסעיף המכירות אך בסימן שלילי (ביטול מכירה).</t>
  </si>
  <si>
    <t>מאד דומה להחזרות מלקוחות ברעיון; למרות שלא מדובר בהחזרה, עדיין מדובר כאן בקיטון למעשה בתמורת המכירה (ולכן בסעיף המכירות בסימן שלילי).</t>
  </si>
  <si>
    <t>זהו ערך המתאר את סך העלות של קניות מוצרי ליבה שהעסק ביצע במהלך תקופת הדיווח. ולמה הכוונה ב"מוצרי ליבה"? ובכן, זוכרים ש"מכירות"</t>
  </si>
  <si>
    <t>אינן כלל המכירות, אלא רק המכירות של המוצר העיקרי שהחברה עוסקת במכירתו בשוטף? אז הדיון בקניות מאד דומה. אופיס דיפו למשל, תרשום</t>
  </si>
  <si>
    <t>בקניות קניה של ציוד משרדי, מחשבים וטאבלטים המיועדים למכירה, אך קניית מבנה משרדים לא תירשם חלילה בקניות אלא בנכסים מבחינתה.</t>
  </si>
  <si>
    <t>באופן דומה, כלמוביל (יבואן רכב) לא תרשום קניות בגין רכישה של מחשבים לעובדי המשרד - אלא בגין רכישת כלי רכב המיועדים למכירה וכן חלפים.</t>
  </si>
  <si>
    <t>המונח "ברוטו" מייצג את העובדה שמדובר בסכום הקנייה הכולל לפני ביטולים שיידונו בנפרד במסגרת החזרות לספקים והנחות מספקים.</t>
  </si>
  <si>
    <t>כאשר מוחזרת סחורה לספק למעשה מבוטלת הקניה שבוצעה מולו; ולכן, אם קניות הן הוצאה - ההחזרה לספקים היא למעשה קיטון בסכום הוצאה זה.</t>
  </si>
  <si>
    <t xml:space="preserve">לכן, שובץ ערך זה בקטגוריית ההוצאה "עלות המכר" (עלות המוצרים שנמכרו) בסימן שלילי. </t>
  </si>
  <si>
    <t>כשם שהחזרה לספק מקטינה את עלות הקניה נטו, כך גם הנחה המתקבלת מהספק. לכן גם ערך זה יסווג לסעיף עלות המכר בדוח רווח והפסד בסימן שלילי.</t>
  </si>
  <si>
    <t>אבל רגע שי... מה זה עלות המכר? ואיך היא קשורה למלאי פתיחה ומלאי סגירה?</t>
  </si>
  <si>
    <t xml:space="preserve">הסבר לכך רשום לעיל. אבל נסדר ונחזור עליו גם כאן. </t>
  </si>
  <si>
    <t>עלות המכר (נקראת גם עלות  המכירות) משקפת את עלות המוצרים שנמכרו במהלך תקופת הדיווח. שימו לב: לא העלות של המוצרים שנקנו;</t>
  </si>
  <si>
    <t>לא תמורת המכירה; אלא העלות של המוצרים שנמכרו. בשפה פשוטה, אם מכרתי במהלך השנה 1,000 מחשבים, וכל מחשב עלה לי 5 ש"ח,</t>
  </si>
  <si>
    <t>אזי עלות המכר תהיה 5,000 ש"ח.</t>
  </si>
  <si>
    <t>ניקח כעת דוגמא מעט שונה ונראה איך מגיעים לעלות המכר ואיך זה קשור למלאי הפתיחה ולמלאי הסגירה.</t>
  </si>
  <si>
    <t>כאשר חברה מוכרת פריט רכוש קבוע, שצפוי היה לשרת אותה תקופה ממושכת, ונוצר רווח במכירה - כגון מכירת מבנה משרדים שהיה בשימוש החברה,</t>
  </si>
  <si>
    <t>מכירת מחשבים שהיו בשימוש עובדי החברה וכיוצא בזה - ייקרא רווח זה בשם "רווח הון". סיווגו הוא להכנסות אחרות בדוח רווח והפסד.</t>
  </si>
  <si>
    <t>הכנסות מהשכרת נדל"ן ורווח מעליית ערך נדל"ן</t>
  </si>
  <si>
    <t>כאשר נוצרות הכנסות מהשכרת נדל"ן ו/או רווחים מעליית ערכו, הרי שכל עוד החברה איננה עוסקת בהשכרת נדל"ן כעיסוק עיקרי (וכאן זה אכן המצב,</t>
  </si>
  <si>
    <t>משום שמדובר בחברה מסחרית שהכנסתה העיקרית ממכירת מוצרים), הרי שמדובר בהכנסה "אחרת" בחברה - היא איננה מימונית אך במקביל איננה עיקרית.</t>
  </si>
  <si>
    <t>כאשר בחברה נוצר רווח / הפסד מפעילות מופסקת, ברצוננו לשקף בפני קוראי הדוחות את העובדה שפעילות זו "לא תישנה" (לא תחזור על עצמה, קרי הופסקה).</t>
  </si>
  <si>
    <t>לכן נייחד לפעילות זו סעיף נפרד שיוצג לאחר הרווח הנקי מפעילות נמשכת, והוא יוצג לאחר נטרול השפעת המס.</t>
  </si>
  <si>
    <t>אלו הוצאות הנובעות משחיקה (בלאי) של פריטי רכוש קבוע של החברה. סיווג ההוצאה קשור בטבורו לפעילות שאותה משרת פריט הרכוש הקבוע וכך,</t>
  </si>
  <si>
    <t>אם מדובר בפחת על מבנה משרדי מחלקת השיווק יש לשייך את ההוצאה למכירה ושיווק; אך אם הפחת הוא של מכונת ייצור, השיוך הוא לעלות המכר.</t>
  </si>
  <si>
    <t>בכל מקרה אם לא נאמר אחרת, כהנחת ברירת מחדל ישוייך הפחת להוצאות הנהלה וכלליות.</t>
  </si>
  <si>
    <t>בנושא מרתק זה נדון בפרק נפרד של הקורס. בינתיים רק נגלה לכם, שמדובר בהפסד הנובע מכשל פרעון פוטנציאלי של הלקוחות (חובות רעים).</t>
  </si>
  <si>
    <t>הסיווג הוא להוצאות הנהלה וכלליות.</t>
  </si>
  <si>
    <t xml:space="preserve">דוגמא לעריכת מאזן </t>
  </si>
  <si>
    <t xml:space="preserve"> עריכת מאזן: לפניך נתונים בדבר יתרות כספיות בספרי חברת "חגית" בע"מ - כל היתרות הן ל-31.12.2018 אלא אם נאמר מפורשות אחרת:</t>
  </si>
  <si>
    <t>לקוחות, ברוטו</t>
  </si>
  <si>
    <t>הלח"מ</t>
  </si>
  <si>
    <t>עו"ש בנק</t>
  </si>
  <si>
    <t>עלויות פיתוח שהוונו לאחר הפחתה</t>
  </si>
  <si>
    <t>חייבים (שונים)</t>
  </si>
  <si>
    <t>השקעות לזמן קצר / למסחר</t>
  </si>
  <si>
    <t>מכונות</t>
  </si>
  <si>
    <t>פחת נצבר מכונות</t>
  </si>
  <si>
    <t>פטנטים</t>
  </si>
  <si>
    <t>תוכנות</t>
  </si>
  <si>
    <t>זכאים ויתרות זכות</t>
  </si>
  <si>
    <t>הלוואות לז"ק</t>
  </si>
  <si>
    <t>הלוואות לז"א</t>
  </si>
  <si>
    <t xml:space="preserve">אג"ח </t>
  </si>
  <si>
    <t>הוצאות לשלם</t>
  </si>
  <si>
    <t>הפרשה לחופשה</t>
  </si>
  <si>
    <t>הוצאות מראש</t>
  </si>
  <si>
    <t>הכנסות מראש</t>
  </si>
  <si>
    <t>הון מניות רגילות</t>
  </si>
  <si>
    <t>פרמיה (קרן הון - פרמיה)</t>
  </si>
  <si>
    <t>יתרת רווח שלא יועדה - עודפים</t>
  </si>
  <si>
    <t>?</t>
  </si>
  <si>
    <t>השקעות לפדיון</t>
  </si>
  <si>
    <t>בנקים - משיכת יתר</t>
  </si>
  <si>
    <t>הפרשה לחובות מסופקים</t>
  </si>
  <si>
    <t>כרטיסי אשראי</t>
  </si>
  <si>
    <t>שיקים לפירעון</t>
  </si>
  <si>
    <t>התחייבות לעובדים בעת פרישה</t>
  </si>
  <si>
    <t>משיכת יתר</t>
  </si>
  <si>
    <t>חלות שוטפת של הלוואה לזמן ארוך</t>
  </si>
  <si>
    <t>מקדמות מלקוחות</t>
  </si>
  <si>
    <t>מקדמות לספקים</t>
  </si>
  <si>
    <t>נדרש: ערכו והציגו את הדוח על המצב הכספי (המאזן) לתום תקופת הדיווח. ציינו גם ביאורים רלוונטיים לטובת המחשת הדיון.</t>
  </si>
  <si>
    <t xml:space="preserve">סך הנכסים                              = </t>
  </si>
  <si>
    <t>נכסים 
שוטפים</t>
  </si>
  <si>
    <t>נכסים לא 
שוטפים</t>
  </si>
  <si>
    <t>התחייבויות
שוטפות</t>
  </si>
  <si>
    <t>התחייבויות
לא שוטפות</t>
  </si>
  <si>
    <t>הלח"מ (הפרשה לחובות מסופקים) - חובות בעייתיים</t>
  </si>
  <si>
    <t>עלויות פיתוח שהוונו (נכס שפותח) לאחר הפחתה</t>
  </si>
  <si>
    <t>חייבים (שונים) - - ״חייבים לנו״</t>
  </si>
  <si>
    <t>זכאים ויתרות זכות (זכאים שונים)</t>
  </si>
  <si>
    <t>הלוואות לז"ק (לזמן קצר)</t>
  </si>
  <si>
    <t>הלוואות לז"א (לזמן ארוך)</t>
  </si>
  <si>
    <t>אג"ח - אגרת חוב (מאד דומה במהות להלוואה ז"א)</t>
  </si>
  <si>
    <t>הוצאות לשלם (צריכת שירות שטרם שולמה)</t>
  </si>
  <si>
    <t>הפרשה לחופשה (התחייבות לתשלום חופשה)</t>
  </si>
  <si>
    <t>הוצאות מראש (תשלום עבור שירות שטרם נצרך)</t>
  </si>
  <si>
    <t>הכנסות מראש (תקבול עבור שירות שטרם סופק)</t>
  </si>
  <si>
    <t>x</t>
  </si>
  <si>
    <t>השקעות לפדיון (לזמן ארוך)</t>
  </si>
  <si>
    <t>בנקים - משיכת יתר (אוברדרפט, מינוס בבנק)</t>
  </si>
  <si>
    <t>כרטיסי אשראי (ממכירה ללקוחות העסק)</t>
  </si>
  <si>
    <t>שיקים לקבל (שיק דחוי שקיבלנו)</t>
  </si>
  <si>
    <t>שיקים לפירעון (שיקים דחויים שהעסק נתן)</t>
  </si>
  <si>
    <t>התחייבות לעובדים בעת פרישה (סיום יחסי עובד-מעביד)</t>
  </si>
  <si>
    <t>מקדמות מלקוחות (דומה מאד להכנסות מראש)</t>
  </si>
  <si>
    <t>מקדמות לספקים (דומה מאד להוצאות מראש)</t>
  </si>
  <si>
    <t>76,000+x</t>
  </si>
  <si>
    <t>הואיל והעודפים לתום שנת הדיווח אינם נתונים (סומנו לעיל כ- x) יש לחלצם. כיצד?</t>
  </si>
  <si>
    <t>נבנה משוואת זהות בין נכסים לבין התחייבויות והון:</t>
  </si>
  <si>
    <t>76,000 + x + 141,000 + 286,000 = 1,524,000 + 1,070,000</t>
  </si>
  <si>
    <t>נחלץ את x שמשקף את העודפים:</t>
  </si>
  <si>
    <t xml:space="preserve">x = </t>
  </si>
  <si>
    <t>חברת "צ'יקמוקי" - הדוח על המצב הכספי (המאזן) ליום 31.12.19</t>
  </si>
  <si>
    <t>ביאור א</t>
  </si>
  <si>
    <t>אשראי לזמן קצר</t>
  </si>
  <si>
    <t>ביאור ז</t>
  </si>
  <si>
    <t>לקוחות (נטו)</t>
  </si>
  <si>
    <t>ביאור ב</t>
  </si>
  <si>
    <t>ביאור ח</t>
  </si>
  <si>
    <t>ביאור ג</t>
  </si>
  <si>
    <t>ביאור ט</t>
  </si>
  <si>
    <t>השקעות ז"ק (זמן קצר)</t>
  </si>
  <si>
    <t>ביאור ד</t>
  </si>
  <si>
    <t>נכסים בלתי מוחשיים</t>
  </si>
  <si>
    <t>ביאור ה</t>
  </si>
  <si>
    <t>התחייבות לעובדים</t>
  </si>
  <si>
    <t>ביאור ו</t>
  </si>
  <si>
    <t>ביאור א - מזומן</t>
  </si>
  <si>
    <t>סעיף המזומן במאזן יחבר את ערכי המזומן ה"פיזי" (קופה) עם ערכי המזומן בבנק (עו"ש).</t>
  </si>
  <si>
    <t>סעיף המזומן</t>
  </si>
  <si>
    <t>ביאור ב - לקוחות (נטו)</t>
  </si>
  <si>
    <t>סעיף הלקוחות נטו מייצג את החוב הכולל של לקוחות החברה כלפיה, לרבות שיקים דחויים שהתקבלו וכרטיסי אשראי.</t>
  </si>
  <si>
    <t>מערכים אלו יש להפחית את סכום החוב שהחברה מעריכה שלא תגבה - את ההפרשה לחובות מסופקים (הלח"מ)</t>
  </si>
  <si>
    <t>לקוחות (ברוטו)</t>
  </si>
  <si>
    <t>סעיף הלקוחות</t>
  </si>
  <si>
    <t>ביאור ג - חייבים</t>
  </si>
  <si>
    <t>סעיף החייבים מייצג את סך החוב של גורמים חיצוניים לחברה, שאינם לקוחותיה. במסגרת זאת נכלול בין היתר</t>
  </si>
  <si>
    <t>מקדמות לספקים (שבגינם קיים חוב של הספק כלפינו לאספקת המוצר) הוצאות מראש (דומה למקדמות לספקים)</t>
  </si>
  <si>
    <t>וכמובן את חשבון החייבים במידה ומופיע בנפרד.</t>
  </si>
  <si>
    <t>סעיף החייבים</t>
  </si>
  <si>
    <t>סעיף הרכוש הקבוע משקף מכונות, ציוד, כלי רכב, מבנים ופריטים אחרים המוחזקים לטווח ארוך והם בעלי קיום פיזי - מוחשיים.</t>
  </si>
  <si>
    <t>מעלות הפריטים יש לנכות את הפחת הנצבר בגינם כדי להציג במאזן את ערכם נטו.</t>
  </si>
  <si>
    <t>מכונות (עלות)</t>
  </si>
  <si>
    <t>רכוש קבוע, נטו</t>
  </si>
  <si>
    <t>ביאור ה - נכסים בלתי מוחשיים</t>
  </si>
  <si>
    <t>נכסים בלתי מוחשיים הם לזמן ארוך (לא שוטפים) בהגדרה וכוללים פריטים כגון תוכנות, פטנטים, שמות מסחריים ומותגים, תיקי לקוחות, זכיונות,</t>
  </si>
  <si>
    <t>תוכנות, נכסי מחקר ופיתוח ובאופן כללי פריטים שצפויים לשרת את החברה תקופה ממושכת אך הם חסרי קיום פיזי.</t>
  </si>
  <si>
    <t>עלויות פיתוח שהוונו, נטו</t>
  </si>
  <si>
    <t>ביאור ו - השקעות לזמן ארוך</t>
  </si>
  <si>
    <t>השקעות לזמן ארוך תכלולנה פריטים כגון השקעות בפקדונות לזמן ארוך והשקעות בניירות ערך לזמן ארוך / לפדיון, השקעות שאינן בנדל"ן</t>
  </si>
  <si>
    <t>להשקעה ופרק הזמן עד פדיונן עולה על שנה.</t>
  </si>
  <si>
    <t>ביאור ז - אשראי לזמן קצר</t>
  </si>
  <si>
    <t xml:space="preserve">אשראי לזמן קצר כולל משיכת יתר (מינוס בבנק / אוברדראפט), הלוואות לזמן קצר, וכן את החלק מתוך התחייבות לזמן ארוך שייפרע בזמן הקצר - </t>
  </si>
  <si>
    <t>אשר נקרא חלות שוטפת של הלוואות לזמן ארוך.</t>
  </si>
  <si>
    <t>חלות שוטפת של הלוואה ז"א</t>
  </si>
  <si>
    <t>ביאור ח - ספקים</t>
  </si>
  <si>
    <t>יתרת סעיף הספקים כוללת אשראי מספקים וכן שיקים לפירעון.</t>
  </si>
  <si>
    <t>ביאור ט - זכאים</t>
  </si>
  <si>
    <t>יתרת הזכאים משקפת התחייבויות שוטפות שאינן לספקים, כגון לעובדים, לבעלי מניות, לרשויות וכיוצא בזה.</t>
  </si>
  <si>
    <t xml:space="preserve">זכאים </t>
  </si>
  <si>
    <t xml:space="preserve">הוצאות לשלם </t>
  </si>
  <si>
    <t xml:space="preserve">הפרשה לחופשה </t>
  </si>
  <si>
    <t xml:space="preserve">הכנסות מראש </t>
  </si>
  <si>
    <t>סיכום שלבי העבודה בתהליך - עריכת מאזן מורכב:</t>
  </si>
  <si>
    <t>א. נערוך טבלה שכותרותיה - ״נכסים שוטפים״ / ״נכסים לא שוטפים״ / ״התחייבויות שוטפות״ / ״התחייבויות לא שוטפות״ / ״הון עצמי״</t>
  </si>
  <si>
    <t xml:space="preserve">ב. נבצע סיווג ראשוני של מכלול היתרות הנתונות לעמודות אלו - בהתאם להדגמה שביצענו. </t>
  </si>
  <si>
    <t xml:space="preserve">ג. נערוך את המאזן (הדוח על המצב הכספי) במתכונתו המקובלת - ראו מבנה בחלק המסומן בכחול. </t>
  </si>
  <si>
    <t xml:space="preserve">   שימו לב - בהקשר זה - ״לאגד״ / ״לאחד״ סעיפים דומים בהתאם לביאורים, ולשמור על סדר ההצגה.</t>
  </si>
  <si>
    <t>דוגמא לעריכת דוחות כספיים מורכבים משולבים: יתרות מאזניות ותוצאתיות - מיון, סיווג ועריכת מכלול הדיווחים - לקראת שאלה 6 במטלה 11</t>
  </si>
  <si>
    <t>רקע לתרגיל</t>
  </si>
  <si>
    <t>לאחר שבמפגשים הקודמים ביצענו:</t>
  </si>
  <si>
    <t>א. הגדרה בסיסית של הרכבי הדיווחים ומשמעותם</t>
  </si>
  <si>
    <t>ב. בנייה בסיסית של דוח רווח והפסד</t>
  </si>
  <si>
    <t>ג. בנייה בסיסית של הדוח על המצב הכספי</t>
  </si>
  <si>
    <t>הגיעה העת לעמול על שאלה ״אינטגרטיבית״ שתכלול מגוון נתוני חשבונות / ערכים כספיים, שבחלקם שייכים לדוח על המצב הכספי (מאזן)</t>
  </si>
  <si>
    <t>ובחלקם שייכים לנתוני רווח והפסד (הכנסות והוצאות). בנוסף, נעניק ביטוי לקשר בין הדיווחים על בסיס ייעוד הרווחים.</t>
  </si>
  <si>
    <r>
      <t xml:space="preserve">על בסיס שאלה זו, תוכלו לערוך את הדוחות הכספיים מכל הסוגים ולחלץ את מכלול הערכים המתבקשים לטובת </t>
    </r>
    <r>
      <rPr>
        <b/>
        <sz val="12"/>
        <color rgb="FFFF0000"/>
        <rFont val="David Libre"/>
      </rPr>
      <t>פתרון שאלה 6 במטלה 11.</t>
    </r>
  </si>
  <si>
    <t>הבדל במבנה גיליון העבודה בהשוואה לשאלות קודמות שהוצגו:</t>
  </si>
  <si>
    <t xml:space="preserve">כאשר עורכים דוחות כספיים על בסיס יתרות מעורבות (רשימת יתרות שעל בסיסה יש לערוך גם את הדוח על המצב הכספי - מאזן, וגם את </t>
  </si>
  <si>
    <t>דוח רווח והפסד) הרי שמגוון הערכים לסיווג הם רבים מאד: לא רק נכסים שוטפים / לא שוטפים, התחייבויות שוטפות / לא שוטפות, הון עצמי,</t>
  </si>
  <si>
    <t>אלא גם - הכנסות (מסוגים שונים: מכירות, הכנסות מימון, הכנסות אחרות) הוצאות (מסוגים שונים - עלות המכר, מכירה ושיווק, הנהלה וכלליות....)</t>
  </si>
  <si>
    <t>לאור ריבוי הסיווגים במצב כזה, כדי להמנע מעמודות רבות בטבלה הראשונית, נבצע פילוח ״חלקי״ יותר, של נכסים, התחייבויות, הון</t>
  </si>
  <si>
    <t>הכנסות והוצאות (בדומה לזהות החשבונאית מבחינת כותרות) ואת הפילוח לשוטף / לא שוטף / לסעיפים שונים ברווח והפסד</t>
  </si>
  <si>
    <t>נבצע לאחר מכן.</t>
  </si>
  <si>
    <t>כלומר: גיליון העבודה (כלי עזר בלבד) לא מציג חלק מההפרדות, את ההפרדות הנוספות נבצע בעת המעבר / העריכה לדוחות הכספיים הסופיים להצגה.</t>
  </si>
  <si>
    <t>נסח השאלה:</t>
  </si>
  <si>
    <t>להלן נתונים של ערכי חשבונות בחברת "נקניקים" בע"מ ליום 31.12.2018. כל הערכים באלפי ש"ח.</t>
  </si>
  <si>
    <t>גיליון העבודה</t>
  </si>
  <si>
    <t>לקוחות, נטו</t>
  </si>
  <si>
    <t>עו"ש בנק (מזומן בבנק)</t>
  </si>
  <si>
    <t>מכונות - עלות</t>
  </si>
  <si>
    <t>מכונות - פחת נצבר</t>
  </si>
  <si>
    <t>מזומן בקופה</t>
  </si>
  <si>
    <t>מחשבים - עלות</t>
  </si>
  <si>
    <t>מחשבים - פחת נצבר</t>
  </si>
  <si>
    <t>מלאי - מאזן (נכס)</t>
  </si>
  <si>
    <t>חייבים שונים (אחרים)</t>
  </si>
  <si>
    <t>זכאים שונים (אחרים)</t>
  </si>
  <si>
    <t>אג"ח לזמן ארוך</t>
  </si>
  <si>
    <t>הון מניות נפרע</t>
  </si>
  <si>
    <t>פרמיה על מניות</t>
  </si>
  <si>
    <t>עלות המכירות</t>
  </si>
  <si>
    <t>הוצאות ארנונה</t>
  </si>
  <si>
    <t>הוצאות שיווק</t>
  </si>
  <si>
    <t>הכנסות (רווח) מהשכרת נדל"ן להשקעה</t>
  </si>
  <si>
    <t>רווח מעליית ערך נדל"ן להשקעה</t>
  </si>
  <si>
    <t>דיבידינד שהוכרז</t>
  </si>
  <si>
    <t>יתרת עודפים 1.1</t>
  </si>
  <si>
    <t>נדרש: ערכו דוחות כספיים מלאים (מאזן ורווח והפסד) על בסיס היתרות לעיל.</t>
  </si>
  <si>
    <t>הון עצמי
ללא 
הכנסות 
והוצאות</t>
  </si>
  <si>
    <t>80+?</t>
  </si>
  <si>
    <t>נדרש: ערכו את הדוח על המצב הכספי (מאזן), את דוח רווח והפסד ואת הדוח על ייעוד הרווחים לשנה הנדונה.</t>
  </si>
  <si>
    <t>חברת "נקניקים" - דוח רווח והפסד לשנת 2018</t>
  </si>
  <si>
    <t>חברת "נקניקים" - הדוח על המצב הכספי - המאזן ליום 31.12.2018</t>
  </si>
  <si>
    <t>הוצאות מכירה ושיווק</t>
  </si>
  <si>
    <t>אג"ח</t>
  </si>
  <si>
    <t>השקעות לז"א</t>
  </si>
  <si>
    <t>ייעוד הרווחים:</t>
  </si>
  <si>
    <t>י.פ. (יתרת פתיחה-תחילת שנה) עודפים</t>
  </si>
  <si>
    <t>המשוואה עם הפירוט - מטה</t>
  </si>
  <si>
    <t>עודפים (לסוף השנה)</t>
  </si>
  <si>
    <t>x=1,792</t>
  </si>
  <si>
    <t>רווח השנה</t>
  </si>
  <si>
    <t>חושב ברווח והפסד</t>
  </si>
  <si>
    <t>נתון בשאלה</t>
  </si>
  <si>
    <t>י.ס. (יתרת סגירה-סוף שנה) עודפים</t>
  </si>
  <si>
    <t>ראו דרך חילוץ אחרי המאזן</t>
  </si>
  <si>
    <t>המשמעות:</t>
  </si>
  <si>
    <t>ידוע שסך הנכסים לתום שנה:</t>
  </si>
  <si>
    <t>? + 207 - 40 = 1,792</t>
  </si>
  <si>
    <t>לכן בהגדרה, סך ההתחייבויות וההון:</t>
  </si>
  <si>
    <t xml:space="preserve">? = </t>
  </si>
  <si>
    <t>עודפים 1.1</t>
  </si>
  <si>
    <t>ידוע ש:</t>
  </si>
  <si>
    <t>סך ההתחייבויות השוטפות</t>
  </si>
  <si>
    <t>סך ההתחייבויות הלא שוטפות</t>
  </si>
  <si>
    <t xml:space="preserve">168 + 87 = </t>
  </si>
  <si>
    <t>הוסף את רכיבי ההון:</t>
  </si>
  <si>
    <t>עודפים 31.12</t>
  </si>
  <si>
    <t xml:space="preserve">255 + 100 + 20 + x = </t>
  </si>
  <si>
    <t>וכך ניתן לחלץ את העודפים 31.12:</t>
  </si>
  <si>
    <t>לעניין מלאי הסגירה:</t>
  </si>
  <si>
    <t>מלאי הסגירה (למועד הדיווח, ה-31.12 של שנת הדיווח) משפיע עקרונית בשני מקומות על הדוחות הכספיים:</t>
  </si>
  <si>
    <t>ברמת המאזן - מלאי הסגירה הוא בגדר נכס (בקבוצת הנכסים השוטפים).</t>
  </si>
  <si>
    <t>ברמת רווח והפסד, עלות המכר מוגדרת בתור:</t>
  </si>
  <si>
    <t>קניות, נטו</t>
  </si>
  <si>
    <t>קרי, מלאי הסגירה משפיע גם על הקטנת ההוצאה ״עלות המכר״ בדוח רווח והפסד.</t>
  </si>
  <si>
    <t>כדי לשבץ גם את זה, נקבל נתון נוסף בדרך כלל: ״מלאי סגירה - רווח והפסד״.</t>
  </si>
  <si>
    <t xml:space="preserve">במקרה זה, לא קיבלנו וגם לא שיבצנו את נתון ״מלאי סגירה - רווח והפסד״ כקיטון בחישוב ההוצאות, </t>
  </si>
  <si>
    <t>משום שעלות המכירות כבר ניתנה לנו, כמספר אחד סופי, המגלם השפעה זו.</t>
  </si>
  <si>
    <t>ביאור א - מכירות</t>
  </si>
  <si>
    <t>סעיף המכירות בדוח רווח והפסד הוא למעשה "מכירות נטו", והוא מחושב על ידי הפחתת ההחזרות מלקוחות וההנחות ללקוחות מסכום המכירות ברוטו.</t>
  </si>
  <si>
    <t>מכירות, נטו</t>
  </si>
  <si>
    <t>ביאור ב - הוצאות מכירה ושיווק</t>
  </si>
  <si>
    <t>הסעיף כולל הוצאות הקשורות למכירה, פרסום, שיווק והפצה.</t>
  </si>
  <si>
    <t>ביאור ג - הוצאות הנהלה וכלליות</t>
  </si>
  <si>
    <t>כל הוצאה ״כללית״ שאין לה שיוך ספציפי לסעיף אחר, תכלל בהוצאות הנהלה וכלליות.</t>
  </si>
  <si>
    <t>הוצאות אחזקה, ביטוח, הוצאות רכב, הוצאות גינון, טלפון, תקשורת ועוד - כל אלו, כברירת מחדל (אם לא אמרו אחרת)</t>
  </si>
  <si>
    <t>תיזקפנה להוצאות הנהלה וכלליות.</t>
  </si>
  <si>
    <t>בעקבות שאלות בפורום, נבהיר: אם צויין ליד שם של הוצאה הייעוד / סוג הפעילות שלה, הרי שנתון זה גובר</t>
  </si>
  <si>
    <t xml:space="preserve">על ברירת המחדל. למשל: ״הוצאות טלפון - שיווק״ תשוייכנה להוצאות המכירה והשיווק. </t>
  </si>
  <si>
    <t>ספציפית בשאלה זו - לא היו שיוכים ספציפיים ולכן סיווגנו לפי ברירות המחדל:</t>
  </si>
  <si>
    <t>ביאור ד - הכנסות אחרות</t>
  </si>
  <si>
    <t>הכנסות אחרות משקפות פריטים משני סוגים.</t>
  </si>
  <si>
    <t>הסוג האחד: הכנסות שאינן מלב הפעילות העסקית העיקרית, ואינן הכנסות מימון. במקרה זה, החברה עוסקת בעיקר</t>
  </si>
  <si>
    <t>במכירות. לכן, הכנסות ורווחים מנדל"ן - אינן הכנסות מפעילות עיקרית.</t>
  </si>
  <si>
    <t>בנוסף, כמובן שאלו אינן הכנסות מימון. ולכן הסיווג להכנסות אחרות.</t>
  </si>
  <si>
    <t>לא</t>
  </si>
  <si>
    <t>כן</t>
  </si>
  <si>
    <t>גם מכירת רכוש קבוע - והרווח ממנו - אירוע חד פעמי / חריג באופיו - יסווג לסעיף זה.</t>
  </si>
  <si>
    <t>הואיל וכל הרכיבים הללו משקפים הכנסה, ערכם המצרפי ישפיע בצורה חיובית על דוח רווח והפסד.</t>
  </si>
  <si>
    <t>ביאור ה - מזומן</t>
  </si>
  <si>
    <t>עו"ש</t>
  </si>
  <si>
    <t>ביאור ו - חייבים</t>
  </si>
  <si>
    <t>חייבים שונים</t>
  </si>
  <si>
    <t>ביאור ז - רכוש קבוע</t>
  </si>
  <si>
    <t>רכוש קבוע כולל מכונות, ציוד, כלי רכב, מבנים ופריטים מוחשיים שצפויים לשרת את הישות המדווחת יותר משנה.</t>
  </si>
  <si>
    <t>הסעיף יוצג לפי הערך המצרפי נטו - של עלויות פריטי הרכוש הקבוע בניכוי הפחת הנצבר בגינן.</t>
  </si>
  <si>
    <t>עלות</t>
  </si>
  <si>
    <t>פחת נצבר</t>
  </si>
  <si>
    <t>ערך נטו</t>
  </si>
  <si>
    <t>הערך שיוצג במאזן כ״רכוש קבוע״ בקבוצת הנכסים</t>
  </si>
  <si>
    <t>הלא שוטפים</t>
  </si>
  <si>
    <t>ביאור ח - זכאים</t>
  </si>
  <si>
    <t xml:space="preserve">לסעיף זה נזקוף את יתרת הזכאים הנתונה, בתוספת הוצאות לשלם. </t>
  </si>
  <si>
    <t>רקע:</t>
  </si>
  <si>
    <t xml:space="preserve">סכמנו את השינויים וערכנו את הדיווחים. </t>
  </si>
  <si>
    <t>שאלות מסוג אחר הן שאלות שבהן הערכים הכספיים נתונים - כלומר מישהו כבר עשה בשבילנו את העבודה, נתן לנו את כל הערכים</t>
  </si>
  <si>
    <t>המספריים, וכל המטרה שלנו היא לסדר אותם בתוך הדוחות.</t>
  </si>
  <si>
    <t>איך נבדיל בין שאלות כאלו?</t>
  </si>
  <si>
    <t>בשאלת זהות חשבונאית - מקבלים נתונים מילוליים לגבי אירועים - ממש תיאור של מה שקרה או העסקאות שבוצעו:</t>
  </si>
  <si>
    <t>החברה נטלה הלוואה בסך 220,000 ש״ח הנושאת ריבית בשיעור....</t>
  </si>
  <si>
    <t xml:space="preserve">לעומת זאת, בשאלות שדורשות סיווג ערכים בלבד - נקבל כאינפוט טבלה מוכנה. </t>
  </si>
  <si>
    <t>סוגי השאלות בנושא זה:</t>
  </si>
  <si>
    <t>טבלה שכוללת ערכי הכנסות והוצאות בלבד = בניית רווח והפסד</t>
  </si>
  <si>
    <t>טבלה שכוללת ערכי נכסים, התחייבויות והון בלבד (ללא הכנסות והוצאות) = בניית הדוח על המצב הכספי (מאזן)</t>
  </si>
  <si>
    <t>טבלה סיוט שכוללת הכנסות, הוצאות, נכסים, התחייבויות, הון עצמי = בנייה של כלל הדיווחים.</t>
  </si>
  <si>
    <t xml:space="preserve">במפגש הקודם הצגנו דוח רווח והפסד של חברה העוסקת במתן שירות בלבד (ואיננה מוכרת מוצרים). </t>
  </si>
  <si>
    <t xml:space="preserve">מבנה הדיווח היה פשוט יחסית, בעיקר משום שאין צורך להתייחס לעלות המוצרים שנמכרו כנתון </t>
  </si>
  <si>
    <t xml:space="preserve">נפרד של הוצאה. </t>
  </si>
  <si>
    <t>בנוסף, במפגש הקודם, הואיל והשאלה דרשה את כל המעגל והמסגרת של הזהות החשבונאית, הדוח</t>
  </si>
  <si>
    <t xml:space="preserve">היה קצר. </t>
  </si>
  <si>
    <t xml:space="preserve">אז בעצם: כאן נעסוק בחברה שמוכרת מוצרים + בדוח מורכב יותר (מבחינת סוגי פעילויות וסיווגים). </t>
  </si>
  <si>
    <t>נתון בטבלה</t>
  </si>
  <si>
    <t>רווח הון ממכירת רכוש קבוע (כגון רווח ממכירת ציוד)</t>
  </si>
  <si>
    <t>מלאי (במאזן - יוצג רק ערכו העדכני ל-31.12)</t>
  </si>
  <si>
    <t>נדל"ן להשקעה (לא בשימוש החברה/מושכר)</t>
  </si>
  <si>
    <t>מפגש 3 - לקוחות ומלאי</t>
  </si>
  <si>
    <t>במפגש הזה אנחנו מתמקדים לא בכלל הדוחות - אלא בשני נכסים שוטפים בלבד: לקוחות ומלאי.</t>
  </si>
  <si>
    <t xml:space="preserve">נגדיר ערכים אלו, ונייצר תהליך מובנה לאופן שבו הם נמדדים (הדרך שבה נקבע ערכם הכספי). </t>
  </si>
  <si>
    <t>חלק ראשון - לקוחות</t>
  </si>
  <si>
    <t xml:space="preserve">לקוחות הם נכס, משום שהם משקפים את חוב לקוחות החברה כלפיה. </t>
  </si>
  <si>
    <t>ומדוע חוב לקוחות חברה כלפיה הוא נכס? משום שכלל, צפויה גביית החוב - כניסת משאבים עתידית.</t>
  </si>
  <si>
    <t>אלא שהחיים מכים בנו אחרת - ובמקרים רבים חלק מחוב הלקוחות לא נגבה (כשל פירעון).</t>
  </si>
  <si>
    <t>אם החברה רוצה לספק מידע כספי מהימן ורלוונטי - היא צריכה לשקף את הצפי לכשל הגבייה במסגרת מדידת הלקוחות.</t>
  </si>
  <si>
    <t xml:space="preserve">בשפה פשוטה: אם יתרת חוב הלקוחות כלפי החברה היא 100,000 ש״ח, והחברה צופה כי לא תצליח לגבות 20,000 ש״ח, </t>
  </si>
  <si>
    <t>אזי נכס הלקוחות נטו יוצג במאזן בסך 80,000:</t>
  </si>
  <si>
    <t>בניכוי הלח״מ</t>
  </si>
  <si>
    <t>חובות שצפוי שלא ייגבו</t>
  </si>
  <si>
    <t>להצגה במאזן</t>
  </si>
  <si>
    <t>הלח״מ = הפרשה לחובות מסופקים, חוב שצפוי שלא ייגבה.</t>
  </si>
  <si>
    <t>בקורס זה איננו עוסקים בעולם המרתק של חישוב הלח״מ בצורה פרקטית (שדורש שימוש בחישובים סטטיסטיים הקשורים</t>
  </si>
  <si>
    <t>להסתברות לכשל פירעון, לפיצול לקבוצות סיכון, להתייחסות לחובות ספציפיים בסיכון מיוחד ועוד) אלא נקבל בדרך כלל</t>
  </si>
  <si>
    <t xml:space="preserve">הנחייה מאד כללית ואיתה נמדוד. </t>
  </si>
  <si>
    <t xml:space="preserve">בנוסף, עוסק הנושא במדידת השינוי בחוב הבעייתי - הוצאות הלח״מ / הוצאות חומ״ס (חובות מסופקים). </t>
  </si>
  <si>
    <t>שאלה בנושא לקוחות</t>
  </si>
  <si>
    <t>יתרת הלקוחות בחברת ״אליסה״ בע״מ היא 500,000 ש״ח.</t>
  </si>
  <si>
    <t>יתרת השיקים לגבייה היא 100,000 ש״ח.</t>
  </si>
  <si>
    <t xml:space="preserve">יתרת ההפרשה לחובות מסופקים נקבעת לפי 8% מיתרת כל הלקוחות, לרבות שיקים לגבייה. </t>
  </si>
  <si>
    <t>כלל הנתונים לעיל נכונים ל-31.12.2021.</t>
  </si>
  <si>
    <t>בשנת 2022 התרחשו האירועים הבאים:</t>
  </si>
  <si>
    <t>א. סך מכירות החברה הסתכמו ב-750,000 ש״ח, מתוך סכום זה 450,000 ש״ח באשראי, והיתרה במזומן שהופקד בבנק נקניקים.</t>
  </si>
  <si>
    <t>ב. סך הגבייה מלקוחות בגין מכירות באשראי כללה 280,000 ש״ח במזומן ו-100,000 ש״ח בשיקים דחויים שהופקדו לגבייה בבנק נקניקים.</t>
  </si>
  <si>
    <t>ג. שיקים לגבייה מיום 31.12.2021 (יתרת פתיחה) בסכום של 40,000 ש״ח נגבו. ושיקים לגבייה בסכום של 30,000 ש״ח התבררו כחוב אבוד.</t>
  </si>
  <si>
    <t>ד. חובות לקוחות בסכום של 12,000 ש״ח משנת 2022 התבררו כאבודים.</t>
  </si>
  <si>
    <t>נדרש:</t>
  </si>
  <si>
    <t xml:space="preserve">א. ערכו רישומים מלאים בזהות החשבונאית (נכסים = התחייבויות + הון עצמי). </t>
  </si>
  <si>
    <t xml:space="preserve">ב. חשבו יתרת ההלח״מ ליום 31.12.2022 ואת ההוצאה לחובות מסופקים לשנת 2022. </t>
  </si>
  <si>
    <t>ג. הציגו ביאור לקוחות נטו, כולל לקוחות ברוטו, שיקים לגבייה והלח״מ.</t>
  </si>
  <si>
    <t>שיקים לגבייה</t>
  </si>
  <si>
    <t>הלח״מ (-)</t>
  </si>
  <si>
    <t>הוצאות (-)</t>
  </si>
  <si>
    <t>כרקע:</t>
  </si>
  <si>
    <t>נצפה שדיון בעסקאות מול לקוחות יכלול השפעות על המזומן - כתוצאה מגבייה מהם, על נכס הלקוחות ברוטו - כתוצאה ממכירות</t>
  </si>
  <si>
    <t>באשראי, על שיקים לגבייה - במידה והתקבלו כאלו, על הכנסות - כתוצאה מעצם המכירה ללקוחות, ועל ההוצאות - הוצאות הלח״מ.</t>
  </si>
  <si>
    <t>יתרת פתיחה 1.1.2022</t>
  </si>
  <si>
    <t>ביאור - יתרת פתיחה הלח״מ 1.1.2022</t>
  </si>
  <si>
    <t xml:space="preserve">כנתון: יתרה זו מחושבת לפי 8% מיתרת הלקוחות והשיקים לגבייה יחד. </t>
  </si>
  <si>
    <t>סה״כ לקוחות</t>
  </si>
  <si>
    <t>שיעור הלח״מ</t>
  </si>
  <si>
    <t>יתרת הלח״מ</t>
  </si>
  <si>
    <t>בנוסף, בהינתן שאיננו עוסקים בזהות חשבונאית מלאה על כל הדוחות, אלא בסעיף ספציפי, לא נצפה לאיזון ביתרות פתיחה ויתרות סגירה,</t>
  </si>
  <si>
    <t>אלא רק ברישומים השוטפים.</t>
  </si>
  <si>
    <t>אירוע א - מכירות 2022</t>
  </si>
  <si>
    <t>אירוע א - מכירות</t>
  </si>
  <si>
    <t>כאשר מבוצעת מכירה, ההכנסות גדלות במלוא סכומה.</t>
  </si>
  <si>
    <t>במקביל - יש להכיר בעלייה בנכס המזומן - בהתאם לסכום המזומן שהתקבל; ובעלייה בלקוחות - בגין הרכיב באשראי.</t>
  </si>
  <si>
    <t>אירוע ב.1 - גבייה 2022 במזומן</t>
  </si>
  <si>
    <t>אירוע ב.2 - גבייה בשיק דחוי</t>
  </si>
  <si>
    <t>אירוע ב.2 - גבייה מלקוחות קיימים בשיק דחוי</t>
  </si>
  <si>
    <t xml:space="preserve">כאשר גובים מלקוחות בשיק דחוי, יתרת הלקוחות קטנה, ויתרת השיקים לגבייה גדלה. </t>
  </si>
  <si>
    <t xml:space="preserve">את הכסף עדיין לא קיבלנו, אבל אנו רוצים לתעד את העובדה שמדובר בסכום שיש כנגדו שיק. </t>
  </si>
  <si>
    <t>אירוע ג.1 - פרעון שיקים לגבייה</t>
  </si>
  <si>
    <t>אירוע ג.2 - חוב אבוד</t>
  </si>
  <si>
    <t>חוב אבוד מוגדר כחוב בעייתי אשר סיכויי גבייתו אפסו לחלוטין (בוצע מיצוי של כל מאמצי הגבייה האפשריים</t>
  </si>
  <si>
    <t xml:space="preserve">בנסיבות המקרה, ולא צלחו). </t>
  </si>
  <si>
    <t>במקרה כזה, נבצע תיעוד כפול:</t>
  </si>
  <si>
    <t>א. הקטנת נכס הלקוחות / השיקים לגבייה - בהתאם למקרה.</t>
  </si>
  <si>
    <t>ב. הקטנת הערך המוחלט של יתרת ההלח״מ באותו הסכום.</t>
  </si>
  <si>
    <t>אירוע ד - חוב אבוד נוסף</t>
  </si>
  <si>
    <t>יתרת סגירה 31.12.2022</t>
  </si>
  <si>
    <t>יתרת סגירה</t>
  </si>
  <si>
    <t>בחישוב יתרת הסגירה, סוכמים את כל הערכים המספריים בעמודת הלקוחות ובעמודת שיקים לגבייה.</t>
  </si>
  <si>
    <t>לעומת זאת, בעמודת הלח״מ - לא מבצעים סיכום, אלא - בוחנים את סך חובות הלקוחות וכופלים בשיעור ההלח״מ.</t>
  </si>
  <si>
    <t>לקוחות 31.12.2022</t>
  </si>
  <si>
    <t>שיקים לגבייה 31.12.2022</t>
  </si>
  <si>
    <t>סה״כ חוב לקוחות ברוטו</t>
  </si>
  <si>
    <t>שיעור ההלח״מ</t>
  </si>
  <si>
    <t>יתרת הלח״מ 31.12.2022</t>
  </si>
  <si>
    <t>חילוץ הוצאות הלח״מ = בסוף PN</t>
  </si>
  <si>
    <t>ביאור - חילוץ הוצאות הלח״מ</t>
  </si>
  <si>
    <t>רק בסוף התהליך החישובי, אחרי כל התיעודים ויתרות הסגירה,</t>
  </si>
  <si>
    <t>פועלים כך: סוכמים את יתרת הפתיחה של ההלח״מ עם כל השינויים</t>
  </si>
  <si>
    <t>הנוספים. את הערך שמשלים תוצאה זו (כאן: 6,000-) ליתרת הסגירה</t>
  </si>
  <si>
    <t xml:space="preserve">של ההלח״מ כאן: 55,040- : מסווגים כשינוי נוסף בהלח״מ </t>
  </si>
  <si>
    <t>וכן משייכים להוצאות הלח״מ.</t>
  </si>
  <si>
    <t>מענה לנדרשים האחרים:</t>
  </si>
  <si>
    <t>הוצאות הלח״מ</t>
  </si>
  <si>
    <t>הוסף: שיקים לגבייה</t>
  </si>
  <si>
    <t>סך הכל לקוחות</t>
  </si>
  <si>
    <t>בניכוי יתרת הלח״מ</t>
  </si>
  <si>
    <t>רישום בזהות חשבונאית</t>
  </si>
  <si>
    <t>יתרת הלח״מ והוצאות הלח״מ</t>
  </si>
  <si>
    <t>ביאור לקוחות, נטו:</t>
  </si>
  <si>
    <t>שאלה 1 - רווח גולמי ועלות המכירות</t>
  </si>
  <si>
    <t>להלן נתונים מספרי החשבונות של חברה המנהלת רישומי מלאי בשיטה התקופתית (*):</t>
  </si>
  <si>
    <t>ש״ח</t>
  </si>
  <si>
    <t>הנחות מסחריות שניתנו ללקוחות</t>
  </si>
  <si>
    <t>קניות ברוטו</t>
  </si>
  <si>
    <t>הנחות מסחריות שנתקבלו מספקים</t>
  </si>
  <si>
    <t>מלאי לתחילת השנה</t>
  </si>
  <si>
    <t>מלאי לסוף השנה</t>
  </si>
  <si>
    <t>נדרש: השלימו את הנתונים החסרים.</t>
  </si>
  <si>
    <t xml:space="preserve">בסמסטר 2024 א, הגישה היחידה המחייבת בהיבטי מלאי היא הגישה התקופתית. </t>
  </si>
  <si>
    <r>
      <t>לא נדון</t>
    </r>
    <r>
      <rPr>
        <sz val="12"/>
        <color theme="1"/>
        <rFont val="David"/>
      </rPr>
      <t xml:space="preserve"> בשיטה האלטרנטיבית שנקראת </t>
    </r>
    <r>
      <rPr>
        <u/>
        <sz val="12"/>
        <color theme="1"/>
        <rFont val="David"/>
      </rPr>
      <t>הגישה / השיטה התמידית</t>
    </r>
    <r>
      <rPr>
        <sz val="12"/>
        <color theme="1"/>
        <rFont val="David"/>
      </rPr>
      <t xml:space="preserve">. </t>
    </r>
  </si>
  <si>
    <t>רציונל ופתרון:</t>
  </si>
  <si>
    <t xml:space="preserve">ככלל, ההגדרות המסייעות בחישוב המכירות, עלות המכירות והרווח הגולמי הן כדלקמן: </t>
  </si>
  <si>
    <t>מכירות (נטו):</t>
  </si>
  <si>
    <t>מכירות (ברוטו) - (1)</t>
  </si>
  <si>
    <t>בניכוי החזרות מלקוחות</t>
  </si>
  <si>
    <t>בניכוי הנחות ללקוחות</t>
  </si>
  <si>
    <t>סה״כ מכירות נטו (6)</t>
  </si>
  <si>
    <t>קניות, נטו:</t>
  </si>
  <si>
    <t>קניות (ברוטו)</t>
  </si>
  <si>
    <t>הוסף: הובלה למחסן</t>
  </si>
  <si>
    <t>נכה: החזרות לספקים (2)</t>
  </si>
  <si>
    <t>נכה: הנחות מסחריות מספקים</t>
  </si>
  <si>
    <t>סה״כ קניות, נטו (7)</t>
  </si>
  <si>
    <t>עלות המכירות (עלות המוצרים שנמכרו):</t>
  </si>
  <si>
    <t>מלאי לתחילת השנה (5)</t>
  </si>
  <si>
    <t>הוסף: קניות נטו (7)</t>
  </si>
  <si>
    <t>נכה: מלאי לתום השנה</t>
  </si>
  <si>
    <t>סה״כ עלות המכירות (4)</t>
  </si>
  <si>
    <t>רווח גולמי:</t>
  </si>
  <si>
    <t>מכירות (נטו) (6)</t>
  </si>
  <si>
    <t>בניכוי עלות המכירות (3)</t>
  </si>
  <si>
    <t>רווח גולמי (8)</t>
  </si>
  <si>
    <t>חלק שני - מלאי ורווח גולמי</t>
  </si>
  <si>
    <t>מלאי מוגדר בתור פריט המוחזק למכירה במהלך העסקים הרגיל.</t>
  </si>
  <si>
    <t xml:space="preserve">הוא מהווה את אחד מהגורמים המשפיעים על הרווח הגולמי. </t>
  </si>
  <si>
    <t>מדוע?</t>
  </si>
  <si>
    <t>בניכוי עלות המכר</t>
  </si>
  <si>
    <t>מכירות נטו</t>
  </si>
  <si>
    <t>מכירות ברוטו</t>
  </si>
  <si>
    <t>עלות המכר:</t>
  </si>
  <si>
    <t>הנחות מספקים</t>
  </si>
  <si>
    <t xml:space="preserve">סוג ראשון של שאלות בנושא עוסק בחילוצים מתוך הגדרות אלו (יובל אוהב). </t>
  </si>
  <si>
    <t>אופן חילוץ נתון 1:</t>
  </si>
  <si>
    <t>ידוע:</t>
  </si>
  <si>
    <t>לגבי 2017, מתקיימת המשוואה:</t>
  </si>
  <si>
    <t>X - 3,000 - 2,000 = 80,000</t>
  </si>
  <si>
    <t>X = 85,000</t>
  </si>
  <si>
    <t>לגבי 2018 - פשוט לחשב את המכירות נטו לפי ההגדרה.</t>
  </si>
  <si>
    <t xml:space="preserve">ומשפט עזר נוסף: תמיד ולעולם מלאי סגירה לתום שנה </t>
  </si>
  <si>
    <t>מסוימת הוא מלאי הפתיחה לתחילת השנה העוקבת.</t>
  </si>
  <si>
    <t>אופן מדידת המלאי - עקרונות חשבונאיים</t>
  </si>
  <si>
    <t>לעיל הצגנו את הקשר שבין המלאי לרווח הגולמי. אבל לא אמרנו שום דבר על העקרון החישובי שעל בסיסו נקבע</t>
  </si>
  <si>
    <t>הסכום הכספי של המלאי.</t>
  </si>
  <si>
    <t>בהתאם לעקרונות חשבונאיים מקובלים, מלאי נמדד לפי הנמוך מבין שני ערכים:</t>
  </si>
  <si>
    <t>א. עלות</t>
  </si>
  <si>
    <t>ב. שווי מימוש נטו = מחיר מכירה צפוי בניכוי עלויות נדרשות למכירה</t>
  </si>
  <si>
    <t>שאלה 2 - מדידת מלאי לפי הנמוך מבין עלות לבין שמ״נ (שווי מימוש נטו)</t>
  </si>
  <si>
    <t>לפניכם ערכים מהדוחות הכספיים של חברת ״אבנר - בעצם לא, יובל״ בע״מ:</t>
  </si>
  <si>
    <t>מלאי ל-31.12 של כל שנה</t>
  </si>
  <si>
    <t>מלאי ל-1.1 של כל שנה</t>
  </si>
  <si>
    <t>מלאי ל-31.12 - פרטים נוספים</t>
  </si>
  <si>
    <t>שווי מימוש נטו</t>
  </si>
  <si>
    <t>חשבו את המכירות נטו,</t>
  </si>
  <si>
    <t>עלות המכר והרווח</t>
  </si>
  <si>
    <t>הגולמי לכל אחת</t>
  </si>
  <si>
    <t>מהשנים.</t>
  </si>
  <si>
    <t>פתרון:</t>
  </si>
  <si>
    <t xml:space="preserve">ההדגש המרכזי בשאלה טמון בהתייחסות למלאי הסגירה ל-31.12. </t>
  </si>
  <si>
    <t xml:space="preserve">עלינו להשתמש בעקרון הקובע כי המלאי הוא הנמוך מבין עלות לבין שווי מימוש נטו. </t>
  </si>
  <si>
    <t>מלאי ל-31.12 - ערך חשבונאי</t>
  </si>
  <si>
    <t>הנמוך מבינהם - לדיווח</t>
  </si>
  <si>
    <t>זהו מלאי הסגירה!</t>
  </si>
  <si>
    <t>בניכוי ע. המכר</t>
  </si>
  <si>
    <t>סדר פעולות שיושם:</t>
  </si>
  <si>
    <t>א. תחילה חישבנו את המלאי לתום השנה (מלאי סגירה) לפי הנמוך מבין עלות לשווי מימוש נטו.</t>
  </si>
  <si>
    <t xml:space="preserve">ב. הצבנו את מלאי הסגירה בחישוב עלות המכר של כל שנה בסימן שלילי. </t>
  </si>
  <si>
    <t xml:space="preserve">ג. חישבנו את הקניות נטו בכל שנה לפי ההגדרה שלהן. </t>
  </si>
  <si>
    <t>ד. שיבצנו את הקניות נטו בתוך הגדרת עלות המכר.</t>
  </si>
  <si>
    <t xml:space="preserve">ה. שיבצנו את מלאי הפתיחה בשנת 2020, והגדרנו שמלאי הסגירה של 2020 הוא גם מלאי הפתיחה של 2021. </t>
  </si>
  <si>
    <t xml:space="preserve">בשלב זה: יש לנו את עלות המכר. </t>
  </si>
  <si>
    <t>ו. העתקנו את עלות המכר להגדרת הרווח הגולמי בסימן שלילי.</t>
  </si>
  <si>
    <t>ז. חישבנו את המכירות נטו כהגדרתן לפי נתוני השאלה.</t>
  </si>
  <si>
    <t>ח. העתקנו את נתוני המכירות נטו לחישוב הרווח הגולמי.</t>
  </si>
  <si>
    <t>סיימנו.</t>
  </si>
  <si>
    <t>תאריך</t>
  </si>
  <si>
    <t>פרטים</t>
  </si>
  <si>
    <t>מ״פ וקניות</t>
  </si>
  <si>
    <t>עלות קניה</t>
  </si>
  <si>
    <t>מחיר מכירה</t>
  </si>
  <si>
    <t>ביחידות</t>
  </si>
  <si>
    <t>קנייה</t>
  </si>
  <si>
    <t>מכירה</t>
  </si>
  <si>
    <t>שאלה 3 - מדידת מלאי שמתבססת על טבלת תנועות במלאי</t>
  </si>
  <si>
    <t>בשאלות כאלו, נקבל טבלה מפורטת מאד על נתוני השינויים במלאי - פירוט מלא של קניות ומכירות, ונצטרך</t>
  </si>
  <si>
    <t>לחשב על בסיס התנועות את עלות מלאי הסגירה, ובהמשך - את עלות המכירות והרווח הגולמי.</t>
  </si>
  <si>
    <t xml:space="preserve">להלן נתונים לגבי תנועות במלאי חברת ״שגיא והאקסלים״ בע״מ לשנת 2018 החברה מנהלת ומוכרת מלאי </t>
  </si>
  <si>
    <t xml:space="preserve">מסוג אחד ויחיד בלבד. </t>
  </si>
  <si>
    <t xml:space="preserve">נתונים נוספים: החברה מעירכה כי תוכל למכור כל פריט מלאי שנותר בתום 2018 בתמורה ל-110 ש״ח. עלויות השלמה </t>
  </si>
  <si>
    <t xml:space="preserve">לצורך ביצוע המכירה הן 20 ש״ח לפריט, ועלויות המכירה הן 5 ש״ח לפריט. </t>
  </si>
  <si>
    <t>א. חשבו את עלות מלאי הסגירה בשיטת FIFO תקופתי.</t>
  </si>
  <si>
    <t xml:space="preserve">ב. חשבו את עלות מלאי הסגירה בשיטת ממוצע תקופתי. </t>
  </si>
  <si>
    <t>ג. חשבו את שווי המימוש נטו.</t>
  </si>
  <si>
    <t xml:space="preserve">ד. חשבו את ערכו החשבונאי של המלאי לתום בשנה בכל שיטה. </t>
  </si>
  <si>
    <t>ה. חשבו את עלות המכירות והרווח הגולמי בכל שיטה.</t>
  </si>
  <si>
    <t>יח׳ שנכנסו</t>
  </si>
  <si>
    <t>יח׳ שיצאו</t>
  </si>
  <si>
    <t>נמכרו</t>
  </si>
  <si>
    <t>מספר היחידות הפיזיות במלאי הסגירה יחושב לפי ההפרש בין מס׳ היח׳ שנכנסו למס׳ היחידות שיצאו:</t>
  </si>
  <si>
    <t xml:space="preserve">12,500 - 6,800 = </t>
  </si>
  <si>
    <t>בשיטת FIFO מייחסים למלאי הסגירה ביח׳ את העלות לפי הקניות המאוחרות ביותר.</t>
  </si>
  <si>
    <t xml:space="preserve">4,000 * 75 + 1,700 * 95 = </t>
  </si>
  <si>
    <t xml:space="preserve">למעשה, כאשר מחשבים את עלות מלאי הסגירה פועלים בשיטת FIFO מתוך ההיגיון שהמלאי שנותר מקורו </t>
  </si>
  <si>
    <t>בקניות האחרונות. ספציפית כאן, נותרנו עם 5,700 יח׳, בקנייה המאוחרת ביותר נרכשו 4,000 יח׳ בעלות 75,</t>
  </si>
  <si>
    <t>אך הואיל ומספר היחידות שנותר גבוה יותר (5,700 ביחס ל-4,000 בקניה אחרונה) את ההפרש 1,700</t>
  </si>
  <si>
    <t xml:space="preserve">נייחס כעלות לפי 95 ליח׳ (קניה אחת מוקדמת יותר). </t>
  </si>
  <si>
    <t>עלות מלאי סגירה FIFO</t>
  </si>
  <si>
    <t>ב. חשבו את עלות מלאי הסגירה בשיטת הממוצע התקופתי</t>
  </si>
  <si>
    <t>חישוב עלות ממוצעת ליח׳:</t>
  </si>
  <si>
    <t>עלות מלאי פתיחה - ש״ח</t>
  </si>
  <si>
    <t>עלות קניות - ש״ח</t>
  </si>
  <si>
    <t>סך העלות - ש״ח</t>
  </si>
  <si>
    <t xml:space="preserve">1,000 * 80 = </t>
  </si>
  <si>
    <t xml:space="preserve">2,000 * 90 + 2,500 * 100 + 3,000 * 95 + 4,000 * 75 =  </t>
  </si>
  <si>
    <t>יח׳ שנכנסו מ״פ וקניות</t>
  </si>
  <si>
    <t xml:space="preserve">1,095,000 / 12,500 = </t>
  </si>
  <si>
    <t>העלות הממוצעת מחושבת לפי היחס בין סך העלות (עלות מלאי פתיחה + עלות קניות) לבין סך היח׳ שנכנסו (מ״פ וקניות).</t>
  </si>
  <si>
    <t>עלות ממוצעת ליח׳ בש״ח</t>
  </si>
  <si>
    <t>ובשלב האחרון, פשוט נכפול את היח׳ שנותרו במלאי הסגירה בעלות הממוצעת ליח׳:</t>
  </si>
  <si>
    <t>עלות מלאי סגירה בשיטת הממוצע:</t>
  </si>
  <si>
    <t xml:space="preserve">87.6 * 5,700 = </t>
  </si>
  <si>
    <t xml:space="preserve">נתונים נוספים: החברה מעריכה כי תוכל למכור כל פריט מלאי שנותר בתום 2018 בתמורה ל-110 ש״ח. עלויות השלמה </t>
  </si>
  <si>
    <t>שווי המימוש נטו ליחידת מוצר נטו:</t>
  </si>
  <si>
    <t>מחיר מכירה צפוי</t>
  </si>
  <si>
    <t>בניכוי עלויות השלמה</t>
  </si>
  <si>
    <t>בניכוי עלויות מכירה</t>
  </si>
  <si>
    <t>שווי מימוש נטו - ש״ח ליחידה</t>
  </si>
  <si>
    <t>יח׳ פיזיות שנותרו</t>
  </si>
  <si>
    <t>סך הכל שווי מימוש נטו בש״ח</t>
  </si>
  <si>
    <t xml:space="preserve">85 * 5,700 = </t>
  </si>
  <si>
    <t>לקראת מפגש 4 - לדאוג לבצע חזרה על תהליך העבודה של השאלה האחרונה, ולהמשיך בפתרון.</t>
  </si>
  <si>
    <t>מפגש 4 - מלאי, רווח גולמי והתחלת נכסים לא שוטפים</t>
  </si>
  <si>
    <t xml:space="preserve">תחילה כדי לחבר את כולנו לתהליכי העבודה, נחזור בזריזות אך בסבלנות על תהליך העבודה הבסיסי לגבי חישובי מלאי. </t>
  </si>
  <si>
    <t xml:space="preserve">לאחר מכן נמשיך בתהליך לחישוב ערך חשבונאי, עלות המכירות ורווח גולמי. </t>
  </si>
  <si>
    <t>בכך נשלים את החומרים הנדרשים למטלה 11.</t>
  </si>
  <si>
    <t>סיכום תהליכי העבודה - מלאי / שאלה מורכבת:</t>
  </si>
  <si>
    <t xml:space="preserve">לאחר מכן נתחיל את הדיון ברכוש קבוע. </t>
  </si>
  <si>
    <t>מלאי נמדד תמיד לפי הנמוך מבין שני ערכים:</t>
  </si>
  <si>
    <t>א. עלותו.</t>
  </si>
  <si>
    <t xml:space="preserve">ב. שווי המימוש נטו שלו. </t>
  </si>
  <si>
    <t>במקרה שלנו:</t>
  </si>
  <si>
    <t>FIFO</t>
  </si>
  <si>
    <t>ממוצע</t>
  </si>
  <si>
    <t>עלות מ״ס</t>
  </si>
  <si>
    <t>שמ״נ מ״ס</t>
  </si>
  <si>
    <t>ערך חשבונאי</t>
  </si>
  <si>
    <t>Cost</t>
  </si>
  <si>
    <t>Value</t>
  </si>
  <si>
    <t>MIN</t>
  </si>
  <si>
    <t>Cost,Value</t>
  </si>
  <si>
    <t>בהגדרה, חישוב הרווח הגולמי כולל את הרכיבים הבאים:</t>
  </si>
  <si>
    <t>מכירות:</t>
  </si>
  <si>
    <t>עלות המכירות:</t>
  </si>
  <si>
    <t>בתוספת קניות, נטו</t>
  </si>
  <si>
    <t>המכירות חושבו על ידי סיכום פשוט של היח׳</t>
  </si>
  <si>
    <t>שנמכרו במחיר המכירה ליח׳, על פי נתוני</t>
  </si>
  <si>
    <t xml:space="preserve">הטבלה. </t>
  </si>
  <si>
    <t>מלאי הפתיחה מהווה מכפלה פשוטה של היחידות</t>
  </si>
  <si>
    <t>ל-1.1 מוכפלות בעלות ליח׳.</t>
  </si>
  <si>
    <t>הקניות הן סיכום המכפלות של כל היח׳ שנקנו</t>
  </si>
  <si>
    <t>בעלות הקניה ליח׳.</t>
  </si>
  <si>
    <t xml:space="preserve">דנאל ביקש שנסכם את שלבי העבודה בחישוב רווח גולמי על בסיס טבלה הכוללת תנועות מלאי מפורטות </t>
  </si>
  <si>
    <t>עם תאריכים.</t>
  </si>
  <si>
    <t>א. נבדוק כמה יח׳ פיזיות נותרו במלאי הסגירה: ההפרש בין:</t>
  </si>
  <si>
    <t>יח׳ במלאי פתיחה + יח׳ שנקנו</t>
  </si>
  <si>
    <t>יח׳ שנמכרו</t>
  </si>
  <si>
    <t>מלאי סגירה ביח׳</t>
  </si>
  <si>
    <t>ב. על בסיס שיטת ניהול המלאי (FIFO  / ממוצע) נחשב את עלותו:</t>
  </si>
  <si>
    <t xml:space="preserve">ב.1. שיטת FIFO - משייכים למלאי הנותר עלויות לפי הקניות האחרונות (מהסוף להתחלה). </t>
  </si>
  <si>
    <t>ב.2. שיטת ממוצע - מחשבים את העלות הממוצעת ליח׳ (סך עלות מלאי פתיחה וקניות חלקי סך יח׳ מלאי פתיחה וקניות)</t>
  </si>
  <si>
    <t xml:space="preserve">וכופלים במספר היחידות שנותרו. </t>
  </si>
  <si>
    <t>ג. נחשב את שמ״ן - שווי מימוש נטו:</t>
  </si>
  <si>
    <t>מחיר מכירה ליח׳</t>
  </si>
  <si>
    <t>שווי מימוש נטו ליח׳ בש״ח</t>
  </si>
  <si>
    <t>נכפול ערך זה במספר היחידות שנותרו ונקבל שווי מימוש נטו של מלאי הסגירה.</t>
  </si>
  <si>
    <t>ד. ערכו החשבונאי של המלאי כפי שייכלל בדוחות - הוא הנמוך מבין עלותו (ב) לבין שווי מימוש נטו (ג) בשיטה הרלוונטית.</t>
  </si>
  <si>
    <t xml:space="preserve">ה. סך המכירות הן המכפלה הפשוטה של היח׳ שנמכרו במחיר המכירה ליח׳ (וסיכום רלוונטי). </t>
  </si>
  <si>
    <t>עלות המכירות היא מלאי הפתיחה בתוספת קניות ובניכוי מלאי הסגירה בשיטה המתאימה.</t>
  </si>
  <si>
    <t>ההפרש בין המכירות לעלות המכירות הוא הרווח הגולמי.</t>
  </si>
  <si>
    <t>אגב, גרסת בינה מלאכותית לסיכום היא (לא לוקח אחריות, רק להתרשמות, הנסח המחייב הוא לעיל):</t>
  </si>
  <si>
    <t>מפגש 4 - נושא חדש לגמרי, תחילת דיון במקבץ מטלה 12 - נכסים לא שוטפים</t>
  </si>
  <si>
    <t xml:space="preserve">התשובה: מגיעה ועוד איך. ונעניק להם אותה כעת. </t>
  </si>
  <si>
    <t xml:space="preserve">נתחיל מרכוש קבוע - נראה כיצד הוא מוגדר, מהו אופן מדידתו וחישוב ערכו הכספי, ונתרגל בהתאם. </t>
  </si>
  <si>
    <t xml:space="preserve">הדיון שנערך במפגש קודם התבסס על הנכסים שוטפים בלבד - נכסים קצרי מועד, כאלו שפרק הזמן עד מימושם הוא </t>
  </si>
  <si>
    <t>שנה או פחות ומה לגבי הנכסים ארוכי הטווח? הלא שוטפים? האם להם לא מגיעה אהבה?</t>
  </si>
  <si>
    <t>רכוש קבוע - הגדרה</t>
  </si>
  <si>
    <t>רכוש קבוע מוגדר כפריט מוחשי שצפוי לשרת את החברה תקופה ממושכת.</t>
  </si>
  <si>
    <t>דוגמאות בולטות יכללו:</t>
  </si>
  <si>
    <t xml:space="preserve">מכונות, ציוד, כלי רכב, מבנים, ריהוט. </t>
  </si>
  <si>
    <t>הואיל ופריט רכוש קבוע הוא בעל אורך חיים מוגבל (למעט קרקע), הרי שבמסגרת מדידתו, יש לשקף את השחיקה / הבלאי /</t>
  </si>
  <si>
    <t>הקיטון ההדרגתי השיטתי בערכו הנובע מדפוס השימושים / חלוף הזמן.</t>
  </si>
  <si>
    <t xml:space="preserve"> יקטין את ערכו נטו של הנכס בדיווח הכספי.</t>
  </si>
  <si>
    <t>ערכי הקיטון בערך פריט כזה נקראים פחת (הוצאות פחת). יש לרשום אותן בכל תקופת דיווח, וערכן המצטבר - פחת נצבר,</t>
  </si>
  <si>
    <t>בניכוי מלאי סגירה (ערך חשבונאי)</t>
  </si>
  <si>
    <t>חברת דנאל בע״מ רכשה חמור מעץ לשימוש עובדי המשרד בהפסקות.</t>
  </si>
  <si>
    <t>עלות החמור 500,000 ש״ח ובנוסף שילמה החברה עבור הובלתו 20,000 ש״ח, עבור התקנתו בחברה 30,000 ש״ח,</t>
  </si>
  <si>
    <t>וכן עבור תחזוקה שוטפת ברמה השנתית: 10,000 ש״ח לשנה.</t>
  </si>
  <si>
    <t>אורך החיים השימושיים של החמור הוא 10 שנים, וערך השייר / הגרט המוגדר לו הינו 70,000 ש״ח.</t>
  </si>
  <si>
    <t xml:space="preserve">מועד הרכישה הוא ה-1.1.2020, אך הפריט הגיע לחברה ב-1.2.2020 והפך לזמין לשימוש ב-1.4.2020. </t>
  </si>
  <si>
    <t>ב-1.1.2023 שונה דפוס השימושים בחמור וכתוצאה מכך, צופים כי יתרת אורך חייו החל מאותו מועד תהיה 3 שנים</t>
  </si>
  <si>
    <t>בלבד. כמו כן, החל מאותו מועד, ערך השייר המוערך הוא 50,000 ש״ח.</t>
  </si>
  <si>
    <t>ב-1.7.2025 נמכר החמור בתמורה ל-120,000 ש״ח.</t>
  </si>
  <si>
    <t>הציגו באופן מרכז את כל ההשפעות של העסקה על הדוחות הכספיים:</t>
  </si>
  <si>
    <t xml:space="preserve">עלות הפריט, פחת נצבר בגינו, ערך נטו, הוצאות פחת, רווח / הפסד הון - בגין כל אחת משנות הדיווח. </t>
  </si>
  <si>
    <t>הניחו כי שיטת ההפחתה של הפריט היא הקו הישר.</t>
  </si>
  <si>
    <t>עלות מופחתת</t>
  </si>
  <si>
    <t>רווח / הפסד הון</t>
  </si>
  <si>
    <t>הסברים:</t>
  </si>
  <si>
    <t>עלות פריט רכוש קבוע (כנכס) תכלול את כל העלויותה חיוניות להבאתו למיקום ולמצב שמיש.</t>
  </si>
  <si>
    <t>לרבות: עלויות רכישה ישירות, עלויות הובלה, עלויות התקנה, וכל עלות נוספת שהיא נדרשת,</t>
  </si>
  <si>
    <t>עד שהפריט ״אצלי״ מוכן לעבודה.</t>
  </si>
  <si>
    <r>
      <t xml:space="preserve">עלות הנכס </t>
    </r>
    <r>
      <rPr>
        <b/>
        <sz val="12"/>
        <color rgb="FF000000"/>
        <rFont val="David"/>
      </rPr>
      <t>לא תכלול</t>
    </r>
    <r>
      <rPr>
        <sz val="12"/>
        <color rgb="FF000000"/>
        <rFont val="David"/>
      </rPr>
      <t xml:space="preserve"> עלויות שימוש שוטפות, כגון ביטוח שוטף, עלויות אחזקה, דלק וחשמל וכיו״ב.</t>
    </r>
  </si>
  <si>
    <t>במקרה זה, עלות הרכוש הקבוע כוללת:</t>
  </si>
  <si>
    <t>רכישה ישירה</t>
  </si>
  <si>
    <t>הובלה</t>
  </si>
  <si>
    <t>התקנה</t>
  </si>
  <si>
    <t>סה״כ עלות הרכוש הקבוע</t>
  </si>
  <si>
    <r>
      <rPr>
        <b/>
        <sz val="12"/>
        <color rgb="FF000000"/>
        <rFont val="David"/>
      </rPr>
      <t>עלות</t>
    </r>
    <r>
      <rPr>
        <sz val="12"/>
        <color rgb="FF000000"/>
        <rFont val="David"/>
      </rPr>
      <t xml:space="preserve"> = עלות היסטורית, נשארת קבועה עד המכירה:</t>
    </r>
  </si>
  <si>
    <t>הוצאות פחת:</t>
  </si>
  <si>
    <r>
      <t xml:space="preserve">הוצאות הפחת מחושבות </t>
    </r>
    <r>
      <rPr>
        <b/>
        <sz val="12"/>
        <color rgb="FF000000"/>
        <rFont val="David"/>
      </rPr>
      <t xml:space="preserve">בשיטת הקו הישר </t>
    </r>
    <r>
      <rPr>
        <sz val="12"/>
        <color rgb="FF000000"/>
        <rFont val="David"/>
      </rPr>
      <t>לפי ההגדרה הבאה:</t>
    </r>
  </si>
  <si>
    <t>במלים: עלינו להתבסס על העלות הכוללת של הנכס, לנכות ממנה את ערך השייר (גרט) = החלק מתוך עלות הפריט</t>
  </si>
  <si>
    <t>כאשר מדובר במבנים, יש להתייחס לרכיב הקרקע בתור שייר / גרט.</t>
  </si>
  <si>
    <t>שאיננו נשחק (שווי הברזל / הגרוטאה בתום חיי הנכס). ואת זה לחלק בתקופת ההפחתה / אורך חיים שימושיים.</t>
  </si>
  <si>
    <t>כאן:</t>
  </si>
  <si>
    <r>
      <t xml:space="preserve">ולכן, הוצאות הפחת בכל שנה </t>
    </r>
    <r>
      <rPr>
        <b/>
        <u/>
        <sz val="12"/>
        <color rgb="FF000000"/>
        <rFont val="David"/>
      </rPr>
      <t>שלמה</t>
    </r>
    <r>
      <rPr>
        <sz val="12"/>
        <color rgb="FF000000"/>
        <rFont val="David"/>
      </rPr>
      <t xml:space="preserve"> הן 48,000 ש״ח.</t>
    </r>
  </si>
  <si>
    <t xml:space="preserve">על פי נתוני השאלה, הפריט הפך לזמין לשימוש ב-1.4.2020. </t>
  </si>
  <si>
    <r>
      <t>מועד תחילת ההפחתה הוא מועד הזמינות לשימוש</t>
    </r>
    <r>
      <rPr>
        <sz val="12"/>
        <color rgb="FF000000"/>
        <rFont val="David"/>
      </rPr>
      <t xml:space="preserve">. </t>
    </r>
  </si>
  <si>
    <t>הוצאות פחת ל-2020 (9 חודשים - 1.4.2020-31.12.2020):</t>
  </si>
  <si>
    <t xml:space="preserve">48,000 * 9/12 = </t>
  </si>
  <si>
    <t>שינוי אומדן</t>
  </si>
  <si>
    <t>שינוי פרמטרים</t>
  </si>
  <si>
    <t>ערב המכירה</t>
  </si>
  <si>
    <t>דוגמא בסיסית - הצגה חשבונאית כולל פחת בשיטת קו ישר ושינוי אומדן</t>
  </si>
  <si>
    <t>דוגמא נוספת בסיסית - פחת בשיטת הקו הישר - חילוץ מועדי רכישה</t>
  </si>
  <si>
    <t xml:space="preserve">חברת ״דינר״ בע״מ רכשה מבנה לאחסון הנקניקיות המיוצרות על ידה. </t>
  </si>
  <si>
    <t>מידע נוסף</t>
  </si>
  <si>
    <t>*</t>
  </si>
  <si>
    <t>להלן נתונים רלוונטיים לתאריך 31.12.2023:</t>
  </si>
  <si>
    <t>מידע נוסף:</t>
  </si>
  <si>
    <t>רכיב העלות המיוחס לקרקע מהווה 25% מהעלות הכוללת.</t>
  </si>
  <si>
    <t xml:space="preserve">אורך החיים השימושיים של המבנה הוא 10 שנים. </t>
  </si>
  <si>
    <t>המבנה מופחת בשיטת הקו הישר.</t>
  </si>
  <si>
    <t>א. מהו תאריך רכישת המבנה?</t>
  </si>
  <si>
    <t>ב. מהן הוצאות הפחת בגין המבנה לשנים 2023 ו-2024.</t>
  </si>
  <si>
    <t>ג. מהי העלות המופחתת של המבנה לשנים 2023 ו-2024.</t>
  </si>
  <si>
    <t xml:space="preserve">תחילה, נחשב את הוצאות הפחת לשנה. מדוע? כי אם אני יודע מה הפחת לשנה ומה הפחת הנצבר, אוכל להסיק כמה </t>
  </si>
  <si>
    <t>שנים חלפו. לשם כך נתבסס על העלות בניכוי הגרט / הקרקע (המהווה 25% מהעלות), ונחלק בתקופת ההפחתה (10 שנים):</t>
  </si>
  <si>
    <t>(1,000,000 - 25% * 1,000,000)/10 = 75,000</t>
  </si>
  <si>
    <t xml:space="preserve">אם הפחת לשנה הוא 75,000, וגם הפחת הנצבר 75,000, סימן שהפריט הופחת שנה אחת בלבד. </t>
  </si>
  <si>
    <t xml:space="preserve">ואם כנתון היום הוא ה-31.12.2023, אזי הפריט נרכש ב-1.1.2023. </t>
  </si>
  <si>
    <t>פחת לשנה</t>
  </si>
  <si>
    <t xml:space="preserve">* שנים שחלפו = </t>
  </si>
  <si>
    <t>ובהצבה אצלנו קיבלנו:</t>
  </si>
  <si>
    <t>75,000 * x = 75,000</t>
  </si>
  <si>
    <t>x = 1</t>
  </si>
  <si>
    <t>במקרה הכללי, תמיד אפשר לטעון שהפחת לשנה כפול שנים שחלפו מהווה פחת נצבר:</t>
  </si>
  <si>
    <t>דוגמא נוספת בסיסית - פחת בשיטת סכום ספרות (מאד בסיסי, פחות מורכב מהמטלה)</t>
  </si>
  <si>
    <t xml:space="preserve">דנאל רכש מכונה לחימום נקניק לעובדי המשרד. </t>
  </si>
  <si>
    <t>עלות המכונה 100,000 ש״ח, תקופת הפחתתה 7 שנים, היא מופחתת בשיטת סכום ספרות השנים היורד, וערך השייר שלה</t>
  </si>
  <si>
    <t>הוא 20,000 ש״ח.</t>
  </si>
  <si>
    <t xml:space="preserve">המכונה נרכשה ב-1.1.2022. </t>
  </si>
  <si>
    <t>מהן הוצאות הפחת בגין המכונה בשנים 2022, 2023 ו-2024?</t>
  </si>
  <si>
    <t>שיטת סכום ספרות השנים היורד לחישוב הוצאות פחת מורכבת מהמנגנון המתמטי הבא:</t>
  </si>
  <si>
    <t>א. חשב את סכום הספרות:</t>
  </si>
  <si>
    <t xml:space="preserve">כאשר n משקף את תקופת ההפחתה של הנכס בשנים. </t>
  </si>
  <si>
    <t xml:space="preserve">ב. הקצו ספרה לכל שנה בסדר יורד. הספרה לשנת החיים הראשונה תהיה n </t>
  </si>
  <si>
    <t>כלומר אורך החיים הכולל.</t>
  </si>
  <si>
    <t>ג. שיעור הפחת בכל שנה הוא היחס בין הספרה המתאימה לסכום הספרות.</t>
  </si>
  <si>
    <t>שנה</t>
  </si>
  <si>
    <t>ספרה</t>
  </si>
  <si>
    <t>סימון</t>
  </si>
  <si>
    <t xml:space="preserve">n = </t>
  </si>
  <si>
    <t xml:space="preserve">n - 1 = </t>
  </si>
  <si>
    <t xml:space="preserve">n - 2 = </t>
  </si>
  <si>
    <t>מפגש 5 - המשך דיון ותרגול רכוש קבוע</t>
  </si>
  <si>
    <t>להלן פרטי רכוש קבוע של חברת ״שגיא״ בע״מ ליום 31 בדצמבר 2022:</t>
  </si>
  <si>
    <t>פריט</t>
  </si>
  <si>
    <t>נתונים</t>
  </si>
  <si>
    <t xml:space="preserve"> נתונים נוספים:</t>
  </si>
  <si>
    <t>מכבש סלמי</t>
  </si>
  <si>
    <t>מכונות נקניק</t>
  </si>
  <si>
    <t xml:space="preserve">תקופה של 8 שנים ממועד רכישתו. ערך השייר של מכבש הסלמי הוא 35,000 ש״ח. </t>
  </si>
  <si>
    <t>שינוי אומדן: ב-1.1.2023 הוערך כי יתרת אורך החיים של מכבש הסלמי הנה 3 שנים, וערך השייר העדכני</t>
  </si>
  <si>
    <t>של מכבש הסלמי לאותו היום הוא 25,000 ש״ח.</t>
  </si>
  <si>
    <t xml:space="preserve">ב. חשבו את הוצאות הפחת בגין כל פריט לשנת 2023. </t>
  </si>
  <si>
    <t>ד. הציגו את סעיף הרכוש הקבוע כפי שיופיע במאזן החברה ליום 31 בדצמבר 2023 (כלומר: עלות, פחת נצבר,</t>
  </si>
  <si>
    <t xml:space="preserve">ועלות מופחתת לכל פריט - וכן סיכום של נתונים אלו). </t>
  </si>
  <si>
    <t>הנחה: יש להניח שכל הפריטים זמינים לשימוש מיד ממועד רכישתם.</t>
  </si>
  <si>
    <t>ג</t>
  </si>
  <si>
    <t>שאלה 1 - חברת ״שגיא״</t>
  </si>
  <si>
    <t xml:space="preserve">במפגש הקודם התחלנו לדון בנכסים לא שוטפים - ובראשם - רכוש קבוע. פריטים כגון מכונות, ציוד, מבנים, כלי </t>
  </si>
  <si>
    <t>רכב, מחשבים, ריהוט ועוד - כל אלו דוגמאות לפריטים מוחשיים שצפויים לשרת את החברה תקופה ממושכת.</t>
  </si>
  <si>
    <t>לאור זאת, מקובל למדוד (לחשב את ערך הפריטים) לפי עלותם (ההיסטורית, הכוללת) בניכוי הפחת הנצבר בגינם,</t>
  </si>
  <si>
    <t xml:space="preserve">ערך שמשקף את השחיקה המצטברת בגין הפריט למועד הדיווח. </t>
  </si>
  <si>
    <t xml:space="preserve">בשפה פשוטה: ״כמה שזה עלה לי - בניכוי כמה שזה נשחק״. </t>
  </si>
  <si>
    <t>היום נפתור שאלה מקיפה בנושא, שתיישם את שיטות ההפחתה הרלוונטיות למטלה (שאלה 1, מטלה 12), נחזור</t>
  </si>
  <si>
    <t xml:space="preserve">בקצרה על ההגדרות ומכניקת הפעולה ומשם נמשיך קדימה. </t>
  </si>
  <si>
    <t xml:space="preserve">למעשה, הנתונים בשאלה הם ליום 31.12.2022. </t>
  </si>
  <si>
    <t xml:space="preserve">הם כוללים את הפחת הנצבר בגין המבנה למועד זה. </t>
  </si>
  <si>
    <t>הפחת הנצבר הוא פונקציה של מספר השנים שחלפו ממועד הזמינות לשימוש.</t>
  </si>
  <si>
    <t xml:space="preserve">אם נצליח לבנות ביטוי של הפחת הנצבר שבו השנים שחלפו יהיה הנעלם היחיד - </t>
  </si>
  <si>
    <t>ולשחזר את מועד הרכישה.</t>
  </si>
  <si>
    <r>
      <t xml:space="preserve">א. המבנה מופחת </t>
    </r>
    <r>
      <rPr>
        <b/>
        <sz val="12"/>
        <color rgb="FF000000"/>
        <rFont val="David"/>
      </rPr>
      <t>בשיטת הקו הישר</t>
    </r>
    <r>
      <rPr>
        <sz val="12"/>
        <color rgb="FF000000"/>
        <rFont val="David"/>
      </rPr>
      <t xml:space="preserve"> על פני 50 שנים. 25% מעלות המבנה מיוחסת לקרקע.</t>
    </r>
  </si>
  <si>
    <t>כאשר:</t>
  </si>
  <si>
    <t>עלות הפריט (לרבות עלויות נלוות רלוונטיות)</t>
  </si>
  <si>
    <t>ערך הגרט / השייר (במבנים - רכיב הקרקע)</t>
  </si>
  <si>
    <t>תקופת ההפחתה הכוללת</t>
  </si>
  <si>
    <t>שנים שחלפו</t>
  </si>
  <si>
    <t>על פי נתוני השאלה, ל-31.12.2022, בגין המבנה:</t>
  </si>
  <si>
    <t xml:space="preserve">מסקנה: חלפו 6 שנים ממועד רכישת המבנה (וזמינותו לשימוש) עד 31.12.2022. </t>
  </si>
  <si>
    <t xml:space="preserve">כלומר: תאריך הרכישה הוא: 31.12.2016 (אפשר גם 1.1.2017). </t>
  </si>
  <si>
    <t>ב. חשבו את הוצאות הפחת בגין כל פריט לשנת 2023</t>
  </si>
  <si>
    <t xml:space="preserve">כאשר בשאלה מספר סוגים של פריטי רכוש קבוע ונדרשות הוצאות הפחת, מקובל להתייחס לכל </t>
  </si>
  <si>
    <t xml:space="preserve">פריט בנפרד על פי מאפייני ההפחתה הייעודיים עבורו. </t>
  </si>
  <si>
    <t>הוצאות פחת - מבנה - 2023:</t>
  </si>
  <si>
    <t>הואיל והמבנה מופחת בשיטת הקו הישר, הוצאות הפחת בגינו לשנה אחת פשוטות מאד לחישוב:</t>
  </si>
  <si>
    <t>לוקחים את העלות, מנכים ממנה את השייר / הגרט (ובמבנים - את רכיב הקרקע) ומחלקים בתקופת</t>
  </si>
  <si>
    <t xml:space="preserve">ההפחתה בשנים. </t>
  </si>
  <si>
    <r>
      <t xml:space="preserve">ב. ב-1.1.2018 רכשה החברה 4 מכונות נקניק, בעלות זהה לכל מכונה. המכונות מופחתות בשיטת </t>
    </r>
    <r>
      <rPr>
        <b/>
        <sz val="12"/>
        <color rgb="FF000000"/>
        <rFont val="David"/>
      </rPr>
      <t>סכום</t>
    </r>
  </si>
  <si>
    <r>
      <rPr>
        <b/>
        <sz val="12"/>
        <color rgb="FF000000"/>
        <rFont val="David"/>
      </rPr>
      <t>ספרות השנים</t>
    </r>
    <r>
      <rPr>
        <sz val="12"/>
        <color rgb="FF000000"/>
        <rFont val="David"/>
      </rPr>
      <t xml:space="preserve"> על פני 7 שנים. אומדן ערך השייר (הגרט) של כל מכונה הנו 30,000 ש״ח. </t>
    </r>
  </si>
  <si>
    <t>הוצאות פחת - מכונות נקניק - 2023:</t>
  </si>
  <si>
    <t xml:space="preserve">מכונות הנקניק מופחתות בשיטה שונה לגמרי, שנקראת סכום ספרות, והיא שיטה רב שלבית. </t>
  </si>
  <si>
    <t>שנית, חלק ממכונות הנקניק נמכרו במהלך השנה.</t>
  </si>
  <si>
    <t xml:space="preserve">מכונות שנמכרו במהלך השנה - הוצאות הפחת בגינן תחושבנה רק עד מכירתן. </t>
  </si>
  <si>
    <t>יהיה נוח יותר לחשב אם כך, את הוצאות הפחת בשני חלקים. חלק ראשון - פחת לשנה שלמה</t>
  </si>
  <si>
    <t>על המכונות ש״לא נמכרו״ והיו אצלנו שנה שלמה, וחלק שני - פחת ל-9 חודשים בגין המכונות</t>
  </si>
  <si>
    <t xml:space="preserve">שנמכרו ב-30.9.2023. </t>
  </si>
  <si>
    <t>הוצאות פחת בגין מכונות הנקניק - שלא נמכרו:</t>
  </si>
  <si>
    <t>עלות של 4 מכונות נקניק:</t>
  </si>
  <si>
    <t>מכאן, עלות מכונה אחת:</t>
  </si>
  <si>
    <t xml:space="preserve">ב-30.9.2023 נמכרו 3 מכונות תמורת 440,000 ש״ח. </t>
  </si>
  <si>
    <t>מכונה אחת לא נמכרה, והוצאות הפחת בגינה לשנת 2023 כולה תחושבנה כך:</t>
  </si>
  <si>
    <t>צעד 1: סכום ספרות</t>
  </si>
  <si>
    <t>צעד 2: שיוך ספרה לשנה הספציפית 2023:</t>
  </si>
  <si>
    <t>n =</t>
  </si>
  <si>
    <t xml:space="preserve">n - 3 = </t>
  </si>
  <si>
    <t xml:space="preserve">n - 4 = </t>
  </si>
  <si>
    <t xml:space="preserve">n - 5 = </t>
  </si>
  <si>
    <t xml:space="preserve">n - 6 = </t>
  </si>
  <si>
    <t>צעד 3: הוצאות הפחת תחושבנה לפי היחס בין הספרה הספציפית לשנה הנדונה לסכום</t>
  </si>
  <si>
    <t>הספרות:</t>
  </si>
  <si>
    <r>
      <t xml:space="preserve">הוצאות פחת בגין מכונות הנקניק - שנמכרו - שימו לב, </t>
    </r>
    <r>
      <rPr>
        <u/>
        <sz val="12"/>
        <color rgb="FF00B050"/>
        <rFont val="David"/>
      </rPr>
      <t>3</t>
    </r>
    <r>
      <rPr>
        <u/>
        <sz val="12"/>
        <color rgb="FF000000"/>
        <rFont val="David"/>
      </rPr>
      <t xml:space="preserve"> מכונות:</t>
    </r>
  </si>
  <si>
    <t>כמו כן, הואיל והמכירה בוצעה ב-30.9.2023, הפחת שיוכר דורש מכפלה נוספת בחלק</t>
  </si>
  <si>
    <r>
      <t xml:space="preserve">היחסי של השנה עד המכירה - 9 חודשים, קרי </t>
    </r>
    <r>
      <rPr>
        <sz val="12"/>
        <color rgb="FFFF0000"/>
        <rFont val="David"/>
      </rPr>
      <t>9/12</t>
    </r>
    <r>
      <rPr>
        <sz val="12"/>
        <color rgb="FF000000"/>
        <rFont val="David"/>
      </rPr>
      <t>:</t>
    </r>
  </si>
  <si>
    <t>סך הכל פחת שנתי - 2023 בגין מכונות הנקניק:</t>
  </si>
  <si>
    <t xml:space="preserve">ג. חשבו את רווח ההון ממכירת 3 מכונות הנקניק. </t>
  </si>
  <si>
    <t>רווח ההון מוגדר בתור הפרש חיובי בין תמורת המכירה של פריט רכוש קבוע</t>
  </si>
  <si>
    <t>לבין העלות המופחתת שלו (עלותו ההיסטורית בניכוי הפחת הנצבר בגינו)</t>
  </si>
  <si>
    <t xml:space="preserve">ערב המכירה. </t>
  </si>
  <si>
    <t>בשלבים, תהליך העבודה הוא כזה:</t>
  </si>
  <si>
    <t>המכירה בוצעה ב-30.9.2023, בגין 3 מכונות.</t>
  </si>
  <si>
    <r>
      <t xml:space="preserve">נחשב את הפחת </t>
    </r>
    <r>
      <rPr>
        <b/>
        <sz val="12"/>
        <color rgb="FF000000"/>
        <rFont val="David"/>
      </rPr>
      <t>הנצבר</t>
    </r>
    <r>
      <rPr>
        <sz val="12"/>
        <color rgb="FF000000"/>
        <rFont val="David"/>
      </rPr>
      <t xml:space="preserve"> ערב המכירה:</t>
    </r>
  </si>
  <si>
    <t>הפריט הוחזק בשנה זו 9 חודשים בלבד</t>
  </si>
  <si>
    <t>נחשב את העלות המופחתת (עלות בניכוי פחת נצבר) ערב המכירה:</t>
  </si>
  <si>
    <t xml:space="preserve">3 * 200,000 = </t>
  </si>
  <si>
    <t>ראו לעיל</t>
  </si>
  <si>
    <t xml:space="preserve">600,000 - 482,679 = </t>
  </si>
  <si>
    <t>רווח ההון הוא הפרש חיובי בין תמורת המכירה (נתונה בשאלה) לעלות מופחתת זו:</t>
  </si>
  <si>
    <t>תמורה</t>
  </si>
  <si>
    <t>רווח הון</t>
  </si>
  <si>
    <t xml:space="preserve">440,000 - 117,321 = </t>
  </si>
  <si>
    <t>עלות:</t>
  </si>
  <si>
    <t xml:space="preserve">העלות של כל סוג פריטים משקפת את עלותם ההיסטורית - לפני פחת נצבר. </t>
  </si>
  <si>
    <t xml:space="preserve">יחד עם זאת, חשוב שלא לכלול בעלות פריטי רכוש קבוע את עלותם של הפריטים שנמכרו. </t>
  </si>
  <si>
    <t>לכן, במכונת הנקניק, יש להציג בעלות רק עלות מכונה 1 מתוך 4 (זו שלא נמכרה):</t>
  </si>
  <si>
    <t>הוצאות פחת - מכבש סלמי:</t>
  </si>
  <si>
    <t xml:space="preserve">בשנת 2023 התרחש אירוע שנקרא ״שינוי אומדן״. </t>
  </si>
  <si>
    <t>שינוי אומדן - מצב שבו מעריכים מחדש את הפרמטרים להפחתה - חל שינוי באורך החיים, או בערך השייר / גרט,</t>
  </si>
  <si>
    <t>ולפעמים אפילו בשיטת הפחת עצמה.</t>
  </si>
  <si>
    <t>הדרך לטפל בהוצאות פחת בעקבות שינוי אומדן היא כדלקמן:</t>
  </si>
  <si>
    <t>31.12.2022</t>
  </si>
  <si>
    <r>
      <t xml:space="preserve">ג. מכבש הסלמי נרכש עבור סמנכל״ית הכספים ב-1.10.2020 והוא מופחת בשיטת </t>
    </r>
    <r>
      <rPr>
        <b/>
        <sz val="12"/>
        <color rgb="FF000000"/>
        <rFont val="David"/>
      </rPr>
      <t>הקו הישר</t>
    </r>
    <r>
      <rPr>
        <sz val="12"/>
        <color rgb="FF000000"/>
        <rFont val="David"/>
      </rPr>
      <t xml:space="preserve"> על פני</t>
    </r>
  </si>
  <si>
    <t>שלב 1 - נחשב את העלות המופחתת בהתחשב בפחת הנצבר 1.10.2020-1.1.2023 (שנתיים ושלושה חודשים) - ערב השינוי:</t>
  </si>
  <si>
    <t>שלב 2 - החל ממועד השינוי ואילך, נתייחס לעלות מופחתת זו כאל ״עלות חדשה להפחתה״ לפי פרמטרי ההפחתה העדכניים:</t>
  </si>
  <si>
    <t>הסבר מילולי: במונה - נטלנו את העלות המופחתת ערב השינוי. זו למעשה ה״עלות החדשה״ שממנה תגזר ההפחתה</t>
  </si>
  <si>
    <t xml:space="preserve">בתקופות העוקבות (297,344). מכך ניכינו את ערך השייר העדכני / החדש - 25,000 כנתון. חילקנו ביתרת אורך </t>
  </si>
  <si>
    <t xml:space="preserve">החיים העדכנית בעקבות השינוי (3 שנים - כנתון). כך קיבלנו הוצאות פחת עדכניות ל-2023 בהתחשב בשינויים. </t>
  </si>
  <si>
    <t>ריכוז הוצאות הפחת בגין הפריטים השונים:</t>
  </si>
  <si>
    <t>הוצאות פחת - 2023</t>
  </si>
  <si>
    <t>פחת נצבר:</t>
  </si>
  <si>
    <t>המבנה הופחת מ-1.1.2017 (חולץ בנדרש א) עד ה-31.12.2023:</t>
  </si>
  <si>
    <t>מכונות הנקניק הופחתו מ-1.1.2018 עד ה-31.12.2023 (סכום ספרות):</t>
  </si>
  <si>
    <t xml:space="preserve">הפחת הנצבר לעולם יירשם רק בגין פריטים שלא נמכרו. </t>
  </si>
  <si>
    <t>הואיל והפריט מופחת בסכום ספרות, יש להתייחס לספרות ההפחתה בגין</t>
  </si>
  <si>
    <t xml:space="preserve">השנים שחלפו בהתאם במונה היחס. </t>
  </si>
  <si>
    <t>מכבש הסלמי:</t>
  </si>
  <si>
    <t>הואיל ופריט זה עבר שינוי אומדן, בגינו יהיה מאד לא נוח לחשב את הוצאות הפחת מחדש</t>
  </si>
  <si>
    <t>לגמרי. לכן כאן כן נתבסס על הפחת הנצבר ערב שינוי האומדן - 1.1.2023, בתוספת</t>
  </si>
  <si>
    <t>הפחת הספציפי בשנת 2023 שכבר חושב.</t>
  </si>
  <si>
    <t>פחת נצבר 1.1.2023</t>
  </si>
  <si>
    <t>חושב בסעיף ב (כחלק מהוצ׳ פחת מכבש)</t>
  </si>
  <si>
    <t>הוצאות פחת 2023</t>
  </si>
  <si>
    <t>פחת נצבר 31.12.2023</t>
  </si>
  <si>
    <t>מפגש 5 - נושא שני - התחייבויות</t>
  </si>
  <si>
    <t xml:space="preserve">חברת נקניקי הכפר נטלה ב-1.1.2018 הלוואה בסך 500,000 ש״ח הנושאת ריבית שנתית בשיעור 10%. </t>
  </si>
  <si>
    <t xml:space="preserve">ההלוואה איננה צמודה ותפרע ב-5 תשלומים סוף שנתיים שווים של קרן החל מיום 31.12.2018. </t>
  </si>
  <si>
    <t xml:space="preserve">את הריבית שנצברה יש לפרוע עם תשלומי הקרן. </t>
  </si>
  <si>
    <t>א. הציגו לוח סילוקין מלא.</t>
  </si>
  <si>
    <t>ב. מהו סך התשלום בש״ח שישולם על ידי החברה בגין ההלוואה ב-31.12.2018?</t>
  </si>
  <si>
    <t xml:space="preserve">במפגשים הקודמים התמקדנו באופן המדידה והחישוב של נכסים שונים (בין היתר - לקוחות, מלאי ורכוש קבוע). </t>
  </si>
  <si>
    <t>כעת, נתמקד בשארית מפגש זה וכן במפגש הבא (אחרי קשיי עיכול המצות) במקורות המימון של החברה (התחייבויות</t>
  </si>
  <si>
    <t xml:space="preserve">והון עצמי). </t>
  </si>
  <si>
    <t>ספציפית, נדון בהלוואות כמקור מימון התחייבותי, ובאופן החישוב הפיננסי הבסיסי של ערכיהן במקרה ספציפי.</t>
  </si>
  <si>
    <t>לאחר מכן, נמשיך בהרחבה בדבר מקורות מימון הוניים, כמבואה לדוח נוסף שנקרא ״הדוח על השינויים בהון״.</t>
  </si>
  <si>
    <t>שאלה 2 - הלוואות - חישובים פיננסיים</t>
  </si>
  <si>
    <t>ג. מהו סך התשלום בש״ח שישולם על ידי החברה בגין ההלוואה ב-31.12.2020?</t>
  </si>
  <si>
    <t>ראשית, אפשר לשים לב שלפי תנאי ההלוואה היא נושאת ריבית. נצטרך להביא את תחשיבי הריבית לידי ביטוי</t>
  </si>
  <si>
    <t xml:space="preserve">בתשלומים שאותם נציג בלוח הסילוקין. </t>
  </si>
  <si>
    <t>שנית, נתון שההלוואה איננה צמודה. הלוואות לא צמודות אלו הלוואות בסיסיות / פשוטות יחסית, שבהן</t>
  </si>
  <si>
    <t>ההחזרים כוללים קרן וריבית בלבד, וההחזרים שבהן אינם משתנים ואינם מושפעים כתוצאה משינויים במדד</t>
  </si>
  <si>
    <t xml:space="preserve">המחירים (זאת בשונה מהלוואות צמודות - שמקובלות בענפים כגון הלוואות לדיור - שבהן שינויים בלתי </t>
  </si>
  <si>
    <t xml:space="preserve">צפויים במדדי מחירים, אינפלציה וכיו״ב - מובילים לצורך לשנות בהתאם את סכומי ההחזר). </t>
  </si>
  <si>
    <t>א. הציגו לוח סילוקין מלא</t>
  </si>
  <si>
    <t>לוח הסילוקין מוגדר בתור טבלה המפרטת את יתרת ההלוואה בכל מועד, ואת סכום ההחזר התקופתי בכל מועד</t>
  </si>
  <si>
    <t>רלוונטי של החזר. כמו כן, לוח הסילוקין יוצר פילוח בין הסכומים המשולמים בגין קרן לבין הסכומים המשולמיםם</t>
  </si>
  <si>
    <t>בגין ריבית.</t>
  </si>
  <si>
    <t>יש ללוח הסילוקין מבנה סטנדרטי למדי (תבנית), נציג אותו:</t>
  </si>
  <si>
    <t>מס׳ התשלום</t>
  </si>
  <si>
    <t>תשלום ע״ח 
הקרן</t>
  </si>
  <si>
    <t>תשלום ע״ח 
הריבית</t>
  </si>
  <si>
    <t>יתרת ההלוואה
יתרת הקרן</t>
  </si>
  <si>
    <t xml:space="preserve">הסברים: </t>
  </si>
  <si>
    <t xml:space="preserve">שלב 1 - מציבים את סכום ההלוואה המקורי זמן 0 ביתרת ההלוואה. </t>
  </si>
  <si>
    <t>שלב 2 - תשלום ע״ח הקרן הוא ערך מספרי קבוע בכל שורה שמחושב לפי הפרופורציה הפשוטה שבין סכום</t>
  </si>
  <si>
    <t>ההלוואה למספר התשלומים:</t>
  </si>
  <si>
    <t>500,000 / 5 = 100,000</t>
  </si>
  <si>
    <t>שלב 3 - יתרת ההלוואה בכל תקופה עוקבת (1 ואילך) היא מחושבת לפי ההפרש בין יתרת ההלוואה לתקופה</t>
  </si>
  <si>
    <t>קודמת, לבין תשלום הקרן השוטף. במלים אחרות, יתרת ההלוואה תקטן בגובה תשלום הקרן במעבר</t>
  </si>
  <si>
    <t xml:space="preserve">מתשלום לתשלום. </t>
  </si>
  <si>
    <t>שלב 4 - התשלום ע״ח הריבית מחושב תמיד בתור מכפלה של יתרת ההלוואה לתקופה קודמת בשיעור הריבית.</t>
  </si>
  <si>
    <t xml:space="preserve">כך למשל, הריבית בזמן 1: </t>
  </si>
  <si>
    <t>500,000 * 10% = 50,000</t>
  </si>
  <si>
    <t>הריבית בזמן 2:</t>
  </si>
  <si>
    <t>400,000 * 10% = 40,000</t>
  </si>
  <si>
    <t>וכן הלאה.</t>
  </si>
  <si>
    <t>תשלום כולל
בכל שנה
קרן+ריבית</t>
  </si>
  <si>
    <t>התשובה: 150,000 (ראו להלן).</t>
  </si>
  <si>
    <t xml:space="preserve">התשובה: 130,000 (ראו להלן). </t>
  </si>
  <si>
    <t>A</t>
  </si>
  <si>
    <t>B</t>
  </si>
  <si>
    <t>A+B</t>
  </si>
  <si>
    <t>מפגש 5 - נושא שלישי - הון עצמי</t>
  </si>
  <si>
    <t xml:space="preserve">בעוד שהדיון בהתחייבויות בקורס הוא יחסית קצר, ומתמקד בהבנת מהות התחייבות וחישובי ריבית בסיסיים, </t>
  </si>
  <si>
    <t xml:space="preserve">נושא ההון העצמי נחשב נושא ״גדול״. </t>
  </si>
  <si>
    <t>ההון העצמי מוגדר בתור כל מקורות המימון שאינם התחייבותיים. והגדרה כזו היא טריקית - לכן, כדי להעמיק</t>
  </si>
  <si>
    <t xml:space="preserve">בה, הבהרנו שנכון לרגע זה, הון עצמי בחברה נובע מהשקעת בעלים (מקור מימון שלא יוצר התחייבות כלפי הבעלים) - </t>
  </si>
  <si>
    <t xml:space="preserve">אשר נקראת הון מניות ופרמיה, וכן מרווחים שנצטברו - יתרת רווח / עודפים. </t>
  </si>
  <si>
    <t>לאור החשיבות של סעיפי ההון העצמי - בעצם מייצגים סוג של אינדיקציה ל״עושר הפיננסי״ או ל״חוסן הפיננסי״</t>
  </si>
  <si>
    <t>של חברה (בגסות רבה - חברה שרוב המימון שלה בהון עצמי נחשבת יציבה יותר, פחות מסוכנת), קיים דוח כספי</t>
  </si>
  <si>
    <t xml:space="preserve">ספציפי שכל מטרתו היא לנתח אירועים שהובילו לשינויים בהון כאמור. </t>
  </si>
  <si>
    <t>מטרתנו היא להיחשף למבנה הדוח על השינויים בהון וכן לטפל דרך המבנה שלו בצורה המקובלת באירועים מגוונים</t>
  </si>
  <si>
    <t>ומרובים יותר (הרבה מעבר לאלו שלמדנו עד כה) שמשפיעים על ההון העצמי כאמור.</t>
  </si>
  <si>
    <t>המבנה הקלאסי של הדוח על השינויים בהון העצמי:</t>
  </si>
  <si>
    <t>תיאור אירוע</t>
  </si>
  <si>
    <t>סוג 1</t>
  </si>
  <si>
    <t>סוג 2</t>
  </si>
  <si>
    <t>הסברים נוספים:</t>
  </si>
  <si>
    <t>הון מניות ״סוג 1 וסוג 2״ - המשמעות היא שבאופן כללי, במקרה המורכב, ייתכן בהחלט שבחברה יש סוגים שונים</t>
  </si>
  <si>
    <t>של מניות, למשל - מניות בעלות ערך נקוב שונה, שהתיעוד של השינויים בכל אחד מהם מבוצע בנפרד (לכן מבוצע</t>
  </si>
  <si>
    <t xml:space="preserve">תחת כותרת נפרדת / בשדה אחר). </t>
  </si>
  <si>
    <t xml:space="preserve">פרמיה - היא חלק מהשקעת הבעלים, שאיננה הון המניות בערך נקוב. </t>
  </si>
  <si>
    <t>קרן לחידוש</t>
  </si>
  <si>
    <t>נקניק</t>
  </si>
  <si>
    <t xml:space="preserve">קרן לחידוש נקניק - כינוי ספציפי לרכיבי הון עצמי שהחברה מייעדת למטרה ספציפית. אפשר ליצור קרן להחלפת </t>
  </si>
  <si>
    <t>רכב למנכ״ל, קרן לרכש כורסא לאליסה, וכיו״ב. כל סכום מההון העצמי שאני מייעד לתכלית מוגדרת מראש ורוצה</t>
  </si>
  <si>
    <t xml:space="preserve">לשקף ייעוד זה למשקיעים שלי. </t>
  </si>
  <si>
    <t>יתרת רווח</t>
  </si>
  <si>
    <t xml:space="preserve">יתרת רווח / עודפים - רווח מצטבר ממועד הקמת החברה עד למועד הדיווח, מביא בחשבון רווחים (בסימן חיובי), </t>
  </si>
  <si>
    <t xml:space="preserve">הפסדים (בסימן שלילי) ודיבידנדים שהוכרזו (בסימן שלילי). </t>
  </si>
  <si>
    <t xml:space="preserve">סה״כ = סיכום אופקי של רכיבי הדיווח (ערכי כל העמודות בשורה מסוימת). </t>
  </si>
  <si>
    <t>יתרת פתיחה - 31.12.2020</t>
  </si>
  <si>
    <t>פרמיה 
(על מניות)</t>
  </si>
  <si>
    <t>הנפקת מניות במזומן</t>
  </si>
  <si>
    <t>PN</t>
  </si>
  <si>
    <t>הנפקת מניות הטבה</t>
  </si>
  <si>
    <t>פיצול מניות</t>
  </si>
  <si>
    <t>הכרזת דיבידנד</t>
  </si>
  <si>
    <t>ייעוד ערך כספי לקרן נקניק</t>
  </si>
  <si>
    <t>החזרת קרן נקניק לעודפים</t>
  </si>
  <si>
    <t>סך הכל - לדווח 31.12.2021</t>
  </si>
  <si>
    <t>להלן סעיפי ההון העצמי של חברת ״נקניקי יובל״ בע״מ (להלן: ״החברה״) ליום 31.12.2023:</t>
  </si>
  <si>
    <t>סעיף הוני</t>
  </si>
  <si>
    <t>הון רשום</t>
  </si>
  <si>
    <t>הון מונפק ונפרע</t>
  </si>
  <si>
    <t>ג. פרמיה על מניות רגילות</t>
  </si>
  <si>
    <t>ד. קרן לשיפוץ נקניקיות</t>
  </si>
  <si>
    <t>ה. יתרת רווח</t>
  </si>
  <si>
    <t>נתונים נוספים לשנת 2024:</t>
  </si>
  <si>
    <t>ב-1.1.2024 הונפקו ונפרעו 200,000 מניות רגילות בנות 1 ש״ח ערך נקוב בתמורה</t>
  </si>
  <si>
    <t xml:space="preserve">ל-3 ש״ח למניה. הוצאות ההנפקה הסתכמו ב-10% מתמורת ההנפקה. </t>
  </si>
  <si>
    <t>ב-10.1.2024 חולקו מניות הטבה בשיעור 15% לכל בעלי המניות הרגילות (1 ש״ח</t>
  </si>
  <si>
    <t>ב. 200,000 מניות רגילות בנות 4 ש״ח ע״נ</t>
  </si>
  <si>
    <t>ו-4 ש״ח ע״נ) מתוך קרן ההון - פרמיה על מניות רגילות.</t>
  </si>
  <si>
    <t>ביום 15.1.2024 בוצע פיצול מניות כך שכל המחזיק במניה רגילה של 4 ש״ח ע״נ</t>
  </si>
  <si>
    <t>קיבל במקומה 4 מניות רגילות בנות 1 ש״ח ע״נ, וכפיצוי למי שהיו בעלי מניות 1</t>
  </si>
  <si>
    <t>ש״ח ע״נ טרם הפיצול, הונפקו מניות הטבה בשיעור 10% מקרן ההון - פרמיה</t>
  </si>
  <si>
    <t>על מניות רגילות.</t>
  </si>
  <si>
    <t>ב-19.1.2024 הגדילה החברה את ההון הרשום של מניות רגילות בנות 1 ש״ח ע״נ</t>
  </si>
  <si>
    <t>ל-6,000,000 ש״ח.</t>
  </si>
  <si>
    <t>ב-10.2.2024 החברה מכרה מניות של חברת ״נקניקי הכפר״ שהחזיקה כהשקעה</t>
  </si>
  <si>
    <t>למסחר בתמורה ל-90,000 ש״ח.</t>
  </si>
  <si>
    <t>ב-15.2.2024 החברה הנפיקה אגרות חוב בתמורה ל-900,000 ש״ח.</t>
  </si>
  <si>
    <t>הרווח הנקי של החברה בשנת 2024 הסתכם ב-750,000 ש״ח.</t>
  </si>
  <si>
    <t>ב-31.12.2024 חילקה החברה דיבידנד במזומן בשיעור 10% לכל בעלי המניות.</t>
  </si>
  <si>
    <t>ב-31.12.2024 החליטה החברה להעביר את הקרן לשיפוץ נקניקיות ליתרת הרווח.</t>
  </si>
  <si>
    <t>אין 10. אבל כדאי שיהיה עגול נגד עין הרע.</t>
  </si>
  <si>
    <t xml:space="preserve">נדרש: ערכו והציגו את הדוח על השינויים בהון העצמי לשנת 2024. </t>
  </si>
  <si>
    <t>מפגש 6 - הדוח על השינויים בהון העצמי ותחילת הדוח על תזרימי המזומנים</t>
  </si>
  <si>
    <t>שאלה 2 - הדוח על תזרימי המזומנים</t>
  </si>
  <si>
    <t>לפניכם תמצית הדוחות הכספיים של חברת ״גיא זוילי״ בע״מ (להלן: ״החברה״) לשנים 2023 ו-2024:</t>
  </si>
  <si>
    <t>הערה</t>
  </si>
  <si>
    <t>אלפי ש״ח</t>
  </si>
  <si>
    <t>השקעות למסחר</t>
  </si>
  <si>
    <t>מכונות חימום נקניק - עלות</t>
  </si>
  <si>
    <t>מכונות חימום נקניק - פחת נצבר</t>
  </si>
  <si>
    <t>נדל״ן להשקעה</t>
  </si>
  <si>
    <t>אגרות חוב</t>
  </si>
  <si>
    <t>הון מניות מונפק ונפרע</t>
  </si>
  <si>
    <t>קרן הון - פרמיה</t>
  </si>
  <si>
    <t>יתרת רווח (עודפים)</t>
  </si>
  <si>
    <t>הערות:</t>
  </si>
  <si>
    <t>במהלך שנת 2024 רכשה החברה השקעות למסחר בעלות של 15 א׳ ש״ח.</t>
  </si>
  <si>
    <t>לא בוצעו מכירות של פריטי השקעות למסחר במהלך השנה.</t>
  </si>
  <si>
    <t xml:space="preserve">במהלך שנת 2024 נרכשו מכונות לחימום נקניק שמשמשות את מטבחון </t>
  </si>
  <si>
    <t>העובדים של החברה. לא בוצעו מכירות כלשהן של מכונות חימום נקניק.</t>
  </si>
  <si>
    <t>כלל הרכישות של מכונות חימום הנקניק בוצעו במזומן.</t>
  </si>
  <si>
    <t>לא בוצעו רכישות / מכירות של פריטי נדל״ן להשקעה. החברה מודדת</t>
  </si>
  <si>
    <t xml:space="preserve">נדל״ן להשקעה לפי שוויו ההוגן, וזוקפת הפרשים לרווח והפסד. </t>
  </si>
  <si>
    <t>במהלך השנה החברה נטלה הלוואות לזמן קצר בסך 12 אלפי ש״ח.</t>
  </si>
  <si>
    <t>לא נפרעו הלוואות לזמן קצר.</t>
  </si>
  <si>
    <t>במהלך השנה פרעה החברה הלוואות לזמן ארוך בסך 35 אלפי ש״ח.</t>
  </si>
  <si>
    <t>לא נטלו (נילקחו) הלוואות נוספות לזמן ארוך.</t>
  </si>
  <si>
    <t xml:space="preserve">במהלך השנה הנפיקה החברה אגרות חוב לזמן ארוך. לא בוצע פדיון חלקי או </t>
  </si>
  <si>
    <t>מלא של אגרות חוב במהלך השנה. ההנפקה בוצעה בתמורה לערך הנקוב.</t>
  </si>
  <si>
    <t>כלל השינויים בהון המניות והפרמיה נובעים מהנפקת מניות במזומן במהלך שנת 2024.</t>
  </si>
  <si>
    <t>הרווח הנקי בחברה לשנת 2024 הסתכם ב-400 אלפי ש״ח. כלל הדיבידנדים שהוכרזו</t>
  </si>
  <si>
    <t xml:space="preserve">בשנת 2024 שולמו במזומן בשנה זו. </t>
  </si>
  <si>
    <t xml:space="preserve">נדרש: ערכו את הדוח על תזרימי המזומנים לשנת 2024 (כאשר ההתייחסות לפעילות שוטפת תהא בגישה העקיפה). </t>
  </si>
  <si>
    <t>במפגש הקודם הצגנו את הדוח על השינויים בהון העצמי באופן כללי; הדוח הנ״ל כולל פירוט ש׳ל רכיבי ההון</t>
  </si>
  <si>
    <t>העצמי לסוגיהם - הון מניות מסוגים שונים, פרמיה, קרנות הון, עודפים - והמטרה בתרגילים הקשורים אליו</t>
  </si>
  <si>
    <t xml:space="preserve">היא לבטא עסקאות ואירועים בהיבט של ההשפעה הספציפית שלהן על סעיפי ההון. </t>
  </si>
  <si>
    <t>כלומר בשונה מהזהות החשבונאית, לא ננסה להבין מה קורה לכל הנכסים, ההתחייבויות וכיו״ב, אלא רק מהו</t>
  </si>
  <si>
    <t>השינוי ברכיבי הון שנובע מכל עסקה ואירוע.</t>
  </si>
  <si>
    <t>שאלה מס׳ 1 - הדוח על השינויים בהון העצמי - שאלה מלאה</t>
  </si>
  <si>
    <t>א. 400,000 מניות רגילות בנות 1 ש״ח ע״נ</t>
  </si>
  <si>
    <t>בתרגילים העוסקים בדוח על השינויים בהון</t>
  </si>
  <si>
    <t>אנו נתמקד בנתוני הון מניות מונפק ונפרע,</t>
  </si>
  <si>
    <t>ההון הרשום המהווה ״מגבלה תיאורטית להנפקה״</t>
  </si>
  <si>
    <t>ולא ״הנפקה שבוצעה״ הוא מבחינתנו נתון סרק.</t>
  </si>
  <si>
    <t xml:space="preserve">לטובת הדוח על השינויים בהון - נקצה עמודה נפרדת לכל אחד מסעיפי ההון העצמי. </t>
  </si>
  <si>
    <t>מניות</t>
  </si>
  <si>
    <t xml:space="preserve">רגילות </t>
  </si>
  <si>
    <t>בנות 1 ש״ח</t>
  </si>
  <si>
    <t>ע״נ (ערך נקוב)</t>
  </si>
  <si>
    <t>בנות 4 ש״ח</t>
  </si>
  <si>
    <t>על</t>
  </si>
  <si>
    <t>רגילות</t>
  </si>
  <si>
    <t xml:space="preserve">קרן </t>
  </si>
  <si>
    <t>לשיפוץ</t>
  </si>
  <si>
    <t>יתרת</t>
  </si>
  <si>
    <t>רווח</t>
  </si>
  <si>
    <t>31.12.2023</t>
  </si>
  <si>
    <t>יתרת פתיחה</t>
  </si>
  <si>
    <t>1.1.2024</t>
  </si>
  <si>
    <t>הנפקת מניות</t>
  </si>
  <si>
    <t>כללים שגובשו:</t>
  </si>
  <si>
    <t>הנפקת מניות בתמורה כספית:</t>
  </si>
  <si>
    <r>
      <t xml:space="preserve">בעמודת הסה״כ = נרשום את סך </t>
    </r>
    <r>
      <rPr>
        <b/>
        <sz val="12"/>
        <color rgb="FF000000"/>
        <rFont val="David"/>
      </rPr>
      <t>התמורה</t>
    </r>
    <r>
      <rPr>
        <sz val="12"/>
        <color rgb="FF000000"/>
        <rFont val="David"/>
      </rPr>
      <t xml:space="preserve"> שנתקבלה (בקיזוז עלויות הנפקה, אם היו). </t>
    </r>
  </si>
  <si>
    <t>בעמודת הון המניות (מהסוג שהונפק) = נרשום את סך הערך הנקוב (ע״נ) של המניות</t>
  </si>
  <si>
    <t xml:space="preserve">שהונפקו - מספר המניות המונפקות כפול ערך נקוב למניה. </t>
  </si>
  <si>
    <t>בעמודת הפרמיה = נרשום את ההפרש בין סך התמורה נטו (בקיזוז עלויות הנפקה אם היו)</t>
  </si>
  <si>
    <t xml:space="preserve">לבין הערך הנקוב של המניות שהונפקו (הערך שנרשם בעמודת הון המניות). </t>
  </si>
  <si>
    <t>10.1.2024</t>
  </si>
  <si>
    <t>הנפקת הטבה</t>
  </si>
  <si>
    <t>הנפקת מניות הטבה:</t>
  </si>
  <si>
    <t>בעמודת הסה״כ = נרשום בהכרח אפס (מדוע? כי הנפקת הטבה משמעה הנפקת מניות</t>
  </si>
  <si>
    <t xml:space="preserve">נוספות ללא תמורה - ואם אין תמורה אין עלייה בהון העצמי). </t>
  </si>
  <si>
    <t>בעמודת הון המניות - כל עמודת הון מניות תגדל בגודל המהווה מכפלה של שיעור ההטבה</t>
  </si>
  <si>
    <t xml:space="preserve">באחוזים כפול הון המניות הקיימות. </t>
  </si>
  <si>
    <t xml:space="preserve">כמו כן כאשר מונפקות מניות הטבה, יש לרשום קיטון בפרמיה / בעודפים (בהתאם </t>
  </si>
  <si>
    <t>לנתונים) לפי סכום העלייה בהון המניות.</t>
  </si>
  <si>
    <t xml:space="preserve">עודפים - </t>
  </si>
  <si>
    <t>15.1.2024</t>
  </si>
  <si>
    <t>פיצול</t>
  </si>
  <si>
    <t>פיצול מניות:</t>
  </si>
  <si>
    <t>כאשר מבוצע פיצול מניות, יש להקטין (לאפס) את הון המניות ה״גדולות״ (שאותן מפצלים)</t>
  </si>
  <si>
    <t>ולהגדיל את הון המניות ה״קטנות״ (בנות 1 ש״ח ערך נקוב) בסכום זהה, כך שסך ההון</t>
  </si>
  <si>
    <t>העצמי ללא שינוי.</t>
  </si>
  <si>
    <t>לתשומת לבכם, שבשאלה ציינו שגם היה פיצוי. אך הפיצוי היה בצורה של מניות הטבה,</t>
  </si>
  <si>
    <t xml:space="preserve">הוא בוצע לפי הפיצול, ולכן התייחסנו אליו בשורה מעל ובנפרד. </t>
  </si>
  <si>
    <t>הטבה טרם פיצול</t>
  </si>
  <si>
    <t>שינוי בהון המניות הרשום:</t>
  </si>
  <si>
    <t>הון המניות הרשום לא מייצג הנפקות שבוצעו בפועל / אירועים כלכליים בפועל בחברה.</t>
  </si>
  <si>
    <t>הוא מייצג מגבלה תיאורטית לסך הנפקות המניות המתאפשרות.</t>
  </si>
  <si>
    <t>הואיל ולא מדובר בנתון שמשקף זרימת ערכים כלכליים בפועל - לא נעניק לו ביטוי כלל</t>
  </si>
  <si>
    <t xml:space="preserve">ברישומינו החשבונאיים (לצרכינו בקורס - זהו נתון סרק). </t>
  </si>
  <si>
    <t>מכירת מניות של חברה אחרת:</t>
  </si>
  <si>
    <t>לעומת זאת, כאשר חברה מוכרת מניות של חברה אחרת (מוכרת נכס שלה - השקעה</t>
  </si>
  <si>
    <t xml:space="preserve">למסחר) לא חל שינוי ישיר בהון העצמי. </t>
  </si>
  <si>
    <t>כאשר חברה מנפיקה מניות (של עצמה) כמובן שההון העצמי משתנה בהתאם לנלמד</t>
  </si>
  <si>
    <t xml:space="preserve">במלים אחרות - אירועים כגון: רכישת נכסים (״חברה קנתה מכונית״). </t>
  </si>
  <si>
    <t>מכירת נכסים (״חברה מכרה ציוד / מניות של חברה אחרת״).</t>
  </si>
  <si>
    <t>אלו דוגמאות לאירועים שכמובן שיש להם משמעות חשבונאית - אך הם לא יתועדו</t>
  </si>
  <si>
    <t xml:space="preserve">בדוח על השינויים בהון העצמי. </t>
  </si>
  <si>
    <t xml:space="preserve">נטילת הלוואה ופרעונה / הנפקת אג״ח ופרעונו (מאד דומה להלוואה). </t>
  </si>
  <si>
    <t>רווח נקי מתועד בסעיף ״יתרת הרווח / עודפים״ וכן בעמודת הסה״כ בסימן חיובי.</t>
  </si>
  <si>
    <t>הפסדי נקי מתועד בסעיף יתרת הרווח / עודפים״ וכן בעמודת הסה״כ בסימן שלילי.</t>
  </si>
  <si>
    <t>31.12.2024</t>
  </si>
  <si>
    <t>דיבידנד:</t>
  </si>
  <si>
    <t>דיבידנד מקטין את העודפים / יתרת הרווח וכן את סך ההון העצמי בסכומו (בסכום</t>
  </si>
  <si>
    <t>הדיבידנד).</t>
  </si>
  <si>
    <r>
      <t xml:space="preserve">סכום הדיבידנד מחושב על ידי מכפלת </t>
    </r>
    <r>
      <rPr>
        <b/>
        <sz val="12"/>
        <color rgb="FF000000"/>
        <rFont val="David"/>
      </rPr>
      <t xml:space="preserve">שיעור הדיבידנד באחוזים </t>
    </r>
    <r>
      <rPr>
        <sz val="12"/>
        <color rgb="FF000000"/>
        <rFont val="David"/>
      </rPr>
      <t>ב</t>
    </r>
    <r>
      <rPr>
        <b/>
        <sz val="12"/>
        <color rgb="FF000000"/>
        <rFont val="David"/>
      </rPr>
      <t>הון המניות (ערך נקוב)</t>
    </r>
  </si>
  <si>
    <t>הקיים ערב ההכרזה על הדיבידנד.</t>
  </si>
  <si>
    <t>העברת קרן</t>
  </si>
  <si>
    <t>קרן שיפוץ נקניק:</t>
  </si>
  <si>
    <t>קרנות ייעודיות כגון - קרנות שיפוץ נקניק, קרנות החלפת ציוד, קרנות חידוש מכונות,</t>
  </si>
  <si>
    <t>קרנות לרה-ארגון בחברה... בסך הכל מהוות ייעוד ספציפי של הון עצמי למטרה מוגדרת.</t>
  </si>
  <si>
    <t>הייעוד הנ״ל איננו מחייב את החברה; והמשמעות היא שחברה יכולה להעביר יתרות</t>
  </si>
  <si>
    <t>הוניות (מהעודפים בדרך כלל) לקרנות הללו, או להחזיר ערכים כספיים מהיתרות הללו</t>
  </si>
  <si>
    <t xml:space="preserve">חזרה לעודפים. </t>
  </si>
  <si>
    <t>אם מספרים בשאלה שהחברה החליטה להחזיר / לייעד מחדש קרן חידוש לעודפים,</t>
  </si>
  <si>
    <t xml:space="preserve">כל מה שצריך לעשות הוא להקטין את הקרן, להגדיל את העודפים בסכום זהה, </t>
  </si>
  <si>
    <t xml:space="preserve">כך שסך ההון ללא שינוי. </t>
  </si>
  <si>
    <t>יתרות לדיווח</t>
  </si>
  <si>
    <t>רקע - הדוח על השינויים בהון העצמי</t>
  </si>
  <si>
    <t>הדוח על תזרימי המזומנים - נושא חדש</t>
  </si>
  <si>
    <t>הדוח האחרון שאותו נציג בחשבונאות פיננסית הוא הדוח על תזרימי המזומנים.</t>
  </si>
  <si>
    <t>מדובר בדוח כספי שיוצא מהרווח הנקי, ומבצע עליו התאמות על מנת לתרגם אותו למזומן.</t>
  </si>
  <si>
    <t>למעשה, הדוח על תזרימי המזומנים כולל 3 קטגוריות:</t>
  </si>
  <si>
    <t>תזרימי מזומנים מפעילות שוטפת - רווח, מתורגם למזומן.</t>
  </si>
  <si>
    <t>תזרימי מזומנים מפעילות השקעה - קניית השקעות (ברכוש קבוע, בנדל״ן, השקעות למסחר) ומכירתן.</t>
  </si>
  <si>
    <t>תזרימי מזומנים מפעילות מימון - הלוואות, הנפקת מניות, הנפקת אגרות חוב, חלוקת דיבידנדים.</t>
  </si>
  <si>
    <t>מטרתנו היא לייצר גיליון עבודה מסודר ופיתוחים שלו שיאפשרו לנו לצאת מנקודת המוצא של הדוח על המצב הכספי</t>
  </si>
  <si>
    <t xml:space="preserve">או המאזן, ולבצע התאמות שונות לרווח כדי לבטא את התזרימים השונים. </t>
  </si>
  <si>
    <t>מטבע הדברים - כשמדובר בהתאמות, ולא ברישום עסקות מ-0, התהליך מורכב יחסית.</t>
  </si>
  <si>
    <t xml:space="preserve">ניקח את טבלת הנתונים המאזנית, ונבצע בה כמה שינויים הצגתיים טכניים. </t>
  </si>
  <si>
    <t>א. נמחק כותרות וסיכומים.</t>
  </si>
  <si>
    <t>ב. נאחד את סעיפי הרכוש הקבוע - עלות ופחת נצבר, כך שיוצג רכוש קבוע נטו / עלות מופחתת.</t>
  </si>
  <si>
    <r>
      <t xml:space="preserve">מכונות חימום נקניק - </t>
    </r>
    <r>
      <rPr>
        <b/>
        <sz val="12"/>
        <color rgb="FFFF0000"/>
        <rFont val="David"/>
      </rPr>
      <t>עלות מופחתת</t>
    </r>
  </si>
  <si>
    <t>ג. נאחד את סעיפי הון המניות והפרמיה.</t>
  </si>
  <si>
    <r>
      <t xml:space="preserve">הון מניות </t>
    </r>
    <r>
      <rPr>
        <b/>
        <sz val="12"/>
        <color rgb="FFFF0000"/>
        <rFont val="David"/>
      </rPr>
      <t>ופרמיה</t>
    </r>
  </si>
  <si>
    <t>ד. כל ערכי הנכסים יסומנו בסימן חיובי, ערכי ההתחייבויות וההון יסומנו בסימן שלילי.</t>
  </si>
  <si>
    <t>ה. סכימת הערכים בכל אחת מהשנים - השאיפה לקבל אפס כדי לוודא שאין טעויות בהצבה.</t>
  </si>
  <si>
    <t>ו. מוסיפים את עמודות: הפרש, פעילות שוטפת, פעילות השקעה, פעילות מימון, מזומן, פעילות שלא במזומן.</t>
  </si>
  <si>
    <t>הפרש</t>
  </si>
  <si>
    <t>פ. שוטפת</t>
  </si>
  <si>
    <t>פ. השקעה</t>
  </si>
  <si>
    <t>פ. מימון</t>
  </si>
  <si>
    <t>פע. שלא במזומן</t>
  </si>
  <si>
    <t>ז. הערכים בעמודת ההפרש - ההפרש בין השנה המאוחרת לבין השנה המוקדמת.</t>
  </si>
  <si>
    <t>ח. את ההפרש במזומן - נציב בעמודת המזומן.</t>
  </si>
  <si>
    <t>ט. את ההפרשים בסעיפים: לקוחות, מלאי, חייבים, ספקים, זכאים - נסווג לפ. שוטפת בסימן הפוך.</t>
  </si>
  <si>
    <t>שינוי במזומן</t>
  </si>
  <si>
    <t>ירידה בלקוחות</t>
  </si>
  <si>
    <t>ירידה במלאי</t>
  </si>
  <si>
    <t>עלייה בספקים</t>
  </si>
  <si>
    <t>רכישת השקעה</t>
  </si>
  <si>
    <t xml:space="preserve">י. רכישת השקעות (למשל, השקעות למסחר, השקעות ברכוש קבוע) במזומן מקבלת ביטוי כתזרים שלילי בפעילות השקעה. </t>
  </si>
  <si>
    <t>הסברים נוספים - לגבי סעיפים מיוחדים:</t>
  </si>
  <si>
    <t>השקעות למסחר:</t>
  </si>
  <si>
    <t>כאשר חלה עליית ערך / ירידת ערך בהשקעות למסחר (שינוי שווי שלא כתוצאה מקניה / מכירה - אלא שינוי שווי בבורסה) מדובר בהכנסות (אם היתה עלייה)</t>
  </si>
  <si>
    <t>או הוצאות (אם היתה ירידה).</t>
  </si>
  <si>
    <r>
      <t xml:space="preserve">אלא שהוצאות / הכנסות אלו </t>
    </r>
    <r>
      <rPr>
        <b/>
        <sz val="12"/>
        <color rgb="FF000000"/>
        <rFont val="David"/>
      </rPr>
      <t>אינן במזומן</t>
    </r>
    <r>
      <rPr>
        <sz val="12"/>
        <color rgb="FF000000"/>
        <rFont val="David"/>
      </rPr>
      <t>. אם לא מכרתי - ורק השווי השתנה - לא נכנס ולא יצא כסף.</t>
    </r>
  </si>
  <si>
    <t xml:space="preserve">לכן, אם הצלחנו לזהות עליה / ירידת ערך, יש לנטרל אותה בהתאמות לפ. שוטפת. </t>
  </si>
  <si>
    <t>למה הכוונה?</t>
  </si>
  <si>
    <t>השקעות למסחר - טיפול במצב שבו יש נתונים על קניה בלבד</t>
  </si>
  <si>
    <t>י״פ</t>
  </si>
  <si>
    <t>תבנית עבודה</t>
  </si>
  <si>
    <t>הוסף - קניית השקעה</t>
  </si>
  <si>
    <t>הוסף - עליית ערך</t>
  </si>
  <si>
    <t>נכה - ירידת ערך</t>
  </si>
  <si>
    <t>השפעה</t>
  </si>
  <si>
    <t>י״ס</t>
  </si>
  <si>
    <t>על הסעיף</t>
  </si>
  <si>
    <t>השפעות על המזומן</t>
  </si>
  <si>
    <t>פ .שוטפת</t>
  </si>
  <si>
    <t>יישום בנתוני השאלה</t>
  </si>
  <si>
    <t>הוסף - עליית ערך - PN</t>
  </si>
  <si>
    <t>עליית ערך</t>
  </si>
  <si>
    <t>מכונות חימום נקניק:</t>
  </si>
  <si>
    <t>שינויים בסעיפי רכוש קבוע הם מבין השינויים המורכבים ביותר בדוח על תזרימי המזומנים.</t>
  </si>
  <si>
    <t>הניתוח שלהם דורש מאיתנו להתחקות אחר השינויים בעלות של הפריטים ובפחת הנצבר בגינם, ולסווג כל תת קטגוריה והשינויים בה בהתאם.</t>
  </si>
  <si>
    <t>הוסף - קניית מכונות נקניק</t>
  </si>
  <si>
    <t>נכה - הוצאות פחת</t>
  </si>
  <si>
    <t>במקרים רבים, יש לבצע ניתוח משנה של רכיבי העלות והפחת הנצבר כדי לחלץ ערכים:</t>
  </si>
  <si>
    <t>עלות פריטי רכוש קבוע:</t>
  </si>
  <si>
    <t>עלות - י״פ</t>
  </si>
  <si>
    <t>עלות - י״ס</t>
  </si>
  <si>
    <t>פחת נצבר - פריטי רכוש קבוע:</t>
  </si>
  <si>
    <t>פחת נצבר - י״פ</t>
  </si>
  <si>
    <t>הוסף - הוצאות פחת</t>
  </si>
  <si>
    <t>פחת נצבר - י״ס</t>
  </si>
  <si>
    <r>
      <t xml:space="preserve">באופן כללי, תבנית העבודה </t>
    </r>
    <r>
      <rPr>
        <b/>
        <sz val="12"/>
        <color rgb="FF000000"/>
        <rFont val="David"/>
      </rPr>
      <t>לתיעוד שינויים בפריטי רכוש קבוע כאשר אין מכירה שלהם</t>
    </r>
    <r>
      <rPr>
        <sz val="12"/>
        <color rgb="FF000000"/>
        <rFont val="David"/>
      </rPr>
      <t>, היא:</t>
    </r>
  </si>
  <si>
    <t>הוסף - קניות השנה - PN</t>
  </si>
  <si>
    <t>קניית מכונה</t>
  </si>
  <si>
    <t>מפגש 7 - הדוח על תזרימי המזומנים - מההתחלה עד הסוף</t>
  </si>
  <si>
    <t xml:space="preserve">במפגש הקודם התחלנו להציג את נייר העבודה של הדוח על תזרימי המזומנים. למדנו כיצד לטפל בסעיפים ה״שוטפים״ הפשוטים ביותר, </t>
  </si>
  <si>
    <t>אך לא סיימנו את הסעיפים המורכבים.</t>
  </si>
  <si>
    <t>ועד הסוף, עם רלוונטיות משמעותית למטלה. בכך נעסוק כעת.</t>
  </si>
  <si>
    <t>תהיתי עם עצמי, האם נכון להשלים את התרגיל מהמפגש הקודם, והחלטתי שלא. לא נפגשנו הרבה זמן, לא תרגלתם. צריך תרגיל שלם, מההתחלה</t>
  </si>
  <si>
    <t>חשוב להדגיש - המפגש הזה הוא מפגש חובה ולא ״חיזוק״. אתם חייבים ללמוד את התכנים שלו. במפגשים הבאים נצטרך להתקדם כבר</t>
  </si>
  <si>
    <t xml:space="preserve">לנושאי החשבונאות הניהולית. </t>
  </si>
  <si>
    <t>כמו כן, במפגש הזה לא נעסוק בצורה רחבה ב״רציונל״ של הדברים, שהובהר בחלק השני של המפגש הקודם. אם אתם צריכים רקע תיאורטי</t>
  </si>
  <si>
    <t xml:space="preserve">או הבנה פחות טכנית, יש לגשת לחלק השני של המפגש הקודם. המפגש הנוכחי קצר, וההספק הטכני חשוב. </t>
  </si>
  <si>
    <t>שאלה 1</t>
  </si>
  <si>
    <t>מזומנים ושווי מזומנים</t>
  </si>
  <si>
    <t>ספקים וזכאים שונים</t>
  </si>
  <si>
    <t>קרן הון-פרמיה על מניות</t>
  </si>
  <si>
    <t>לפניכם תמצית הדוחות הכספיים של חברת ״נקניקי העיר״ לשנים 2020 ו-2021:</t>
  </si>
  <si>
    <t>נתונים נוספים:</t>
  </si>
  <si>
    <t>א. במהלך השנה, רכשה החברה מכונות חימום נקניק במזומן.</t>
  </si>
  <si>
    <t xml:space="preserve">ב. במהלך השנה, החברה נטלה הלוואות לזמן ארוך (לא היו פרעונות של הלוואות לזמן ארוך במהלך השנה). </t>
  </si>
  <si>
    <t xml:space="preserve">ג. במהלך השנה, הונפקו מניות בפרמיה, במזומן. </t>
  </si>
  <si>
    <t>נדרש: לערוך ולהציג את הדוח על תזרימי המזומנים לשנת 2021 בגישה העקיפה.</t>
  </si>
  <si>
    <t>פתרון שאלה 1</t>
  </si>
  <si>
    <t xml:space="preserve">כהרגלי בקודש, אני אוהב להציג את הרכוש הקבוע נטו (עלות בניכוי פחת נצבר) ביחד, ואת הון המניות והפרמיה ביחד, בגיליון עצמו. </t>
  </si>
  <si>
    <t xml:space="preserve">שלא במזומן. </t>
  </si>
  <si>
    <t>סעיף / היתרה</t>
  </si>
  <si>
    <t>נעתיק את הנכסים בסימן חיובי, ואת ההתחייבויות וההון בסימן שלילי.</t>
  </si>
  <si>
    <t>הון מניות ופרמיה</t>
  </si>
  <si>
    <t>מכונות נקניק, נטו (עלות מופחתת)</t>
  </si>
  <si>
    <t>פ. לא במזומן</t>
  </si>
  <si>
    <t>העמודות שיכללו בו הן: היתרה, הערך הכספי לתום כל שנה, ואז העמודות:הפרש,  פעילות שוטפת, פעילות השקעה, פעילות מימון, מזומן, פעילות</t>
  </si>
  <si>
    <t>ואז:</t>
  </si>
  <si>
    <t xml:space="preserve">ההפרש במזומן - נזקף תמיד למזומן (ללא היפוך סימן). </t>
  </si>
  <si>
    <t xml:space="preserve">ההפרש בלקוחות, חייבים, מלאי, ספקים, זכאים - נזקף תמיד לפעילות שוטפת, בסימן הפוך. </t>
  </si>
  <si>
    <t>ירידה בחייבים</t>
  </si>
  <si>
    <t>עלייה במלאי</t>
  </si>
  <si>
    <t xml:space="preserve">לגבי שינויים ברכוש קבוע, זה קצת יותר מתוחכם, ונציג תחשיב ספציפי להלן. </t>
  </si>
  <si>
    <t>נטילת הלוואות ז״א</t>
  </si>
  <si>
    <t xml:space="preserve">דיבידנד שהוכרז ושולם השנה - נזקף לפעילות מימון בסימן שלילי. </t>
  </si>
  <si>
    <t>נטילת הלוואות לזמן ארוך - נזקפת תמיד לפעילות מימון בסימן חיובי (גם נטילת הלוואות לזמן קצר, אגב, ועלייה במשיכת יתר לבנק).</t>
  </si>
  <si>
    <t>הנפקת מניות במזומן - נזקפת לפעילות מימון בסימן חיובי.</t>
  </si>
  <si>
    <t>תשלום דיבידנד</t>
  </si>
  <si>
    <t xml:space="preserve">סך השינוי ביתרת הרווח - כאשר הופכים לו סימן - שווה לסך ההשפעה של תשלומי הדיבידנד (פ. מימון) בתוספת רווח נקי שנזקף לפעילות שוטפת. </t>
  </si>
  <si>
    <t xml:space="preserve">והשינוי בעלות נזקף לפעילות השקעה בסימן שלילי. ומה לגבי מקרים שבהם יש מכירות רכוש קבוע? נשאיר את זה לשאלה הבאה. </t>
  </si>
  <si>
    <t>רכישת ר״ק</t>
  </si>
  <si>
    <t>ועכשיו - חשוב מאד: כל הטבלה הזו מאד יפה ועוזרת, אבל היא לא מציגה את הדוח הסופי שעל בסיסו ניתן לקבל ניקוד!</t>
  </si>
  <si>
    <t>חברת ״נקניקי העיר״ - הדוח על תזרימי המזומנים לשנת 2021</t>
  </si>
  <si>
    <t>תזרים מזומנים מפעילות שוטפת</t>
  </si>
  <si>
    <t>ההתאמות הנדרשות להצגת תזרים המזומנים מפעילות שוטפת:</t>
  </si>
  <si>
    <t>הכנסות והוצאות שאינן כרוכות במזומן:</t>
  </si>
  <si>
    <t>שינויים בסעיפי נכסים והתחייבויות:</t>
  </si>
  <si>
    <t>מזומנים ושווי מזומנים שנבעו מפעילות שוטפת</t>
  </si>
  <si>
    <t>תזרים מזומנים מפעילות השקעה</t>
  </si>
  <si>
    <t>תזרים מזומנים מפעילות מימון</t>
  </si>
  <si>
    <t>סך השינוי במזומנים ושווי מזומנים</t>
  </si>
  <si>
    <t>מזומנים ושווי מזומנים לתחילת השנה</t>
  </si>
  <si>
    <t>מזומנים ושווי מזומנים לתום השנה</t>
  </si>
  <si>
    <t>עלייה בספקים וזכאים</t>
  </si>
  <si>
    <t>רכישת רכוש קבוע</t>
  </si>
  <si>
    <t>מזומנים ושווי מזומנים ששימשו לפעילות השקעה</t>
  </si>
  <si>
    <t>נטילת הלוואות לזמן ארוך</t>
  </si>
  <si>
    <t>מזומנים ושווי מזומנים שנבעו מפעילות מימון</t>
  </si>
  <si>
    <t>יש לבנות את הדוח המלא כדלקמן. אני מעריך שבמפגש לא יהיה זמן ולא נעבור עליו - אבל הוא מאד פשוט, בסך הכל פרוצדורת העתקה במתכונת מקובלת של הנתונים שכבר</t>
  </si>
  <si>
    <t>קיימים כולל תיאור בגיליון העבודה:</t>
  </si>
  <si>
    <t xml:space="preserve">ד. במהלך השנה, חולק ושולם דיבידנד בסך 5,000 ש״ח. </t>
  </si>
  <si>
    <t>שאלה 2</t>
  </si>
  <si>
    <t>להלן מאזני חברת ״נקניקי הכפר״ לימים 31.12.1989 ו-31.12.1990.</t>
  </si>
  <si>
    <t>קרקע לגידול נקניק - עלות</t>
  </si>
  <si>
    <t>הלוואות לזמן ארוך (ז״א)</t>
  </si>
  <si>
    <t>אשראי לזמן ארוך</t>
  </si>
  <si>
    <t xml:space="preserve">הון מניות רגילות </t>
  </si>
  <si>
    <t>אירועים נוספים לשנת בשנת 1990:</t>
  </si>
  <si>
    <t xml:space="preserve">החברה רכשה במהלך השנה מכונות חדשות לחימום נקניק, במזומן. </t>
  </si>
  <si>
    <t xml:space="preserve">ג. ב-31.12.1990 נטלה החברה הלוואה לזמן ארוך בסך 72,000 ש״ח, וכן פרעה במהלך השנה הלוואות לזמן ארוך בסך 68,000 ש״ח. </t>
  </si>
  <si>
    <t xml:space="preserve">ד. ב-31.12.1990 הנפיקה החברה במזומנים 7,000 מניות רגילות בנות 1 ש״ח ערך נקוב כל אחת, בפרמיה. </t>
  </si>
  <si>
    <t xml:space="preserve">ה. במהלך השנה הכריזה ושילמה החברה דיבידנדים בסך 15,000 ש״ח. </t>
  </si>
  <si>
    <t xml:space="preserve">נדרש: ערכו את הדוח על תזרימי המזומנים לשנת 1990. </t>
  </si>
  <si>
    <t>פתרון שאלה 2</t>
  </si>
  <si>
    <t>מכונות חימום נקניק, נטו</t>
  </si>
  <si>
    <t>א. במהלך השנה רכשה החברה קרקע באשראי לזמן ארוך בעלות של 14,000 ש״ח. קרקע נוספת נרכשה במזומן.</t>
  </si>
  <si>
    <t>רכישה באשראי</t>
  </si>
  <si>
    <t>קרקע באשראי</t>
  </si>
  <si>
    <t>רכישה במזומן</t>
  </si>
  <si>
    <t>אין שינוי - אם היה, היה נזקף לפעילות מימון</t>
  </si>
  <si>
    <t>חלוקת דיבידנד</t>
  </si>
  <si>
    <t>עלייה בלקוחות</t>
  </si>
  <si>
    <t>ירידה בספקים</t>
  </si>
  <si>
    <t>נטרול - פחת נצבר פריט שנמכר</t>
  </si>
  <si>
    <t>פחת נוסף השנה - ערך מחולץ</t>
  </si>
  <si>
    <t>ע. מופחתת</t>
  </si>
  <si>
    <t>בניכוי עלות הנמכר</t>
  </si>
  <si>
    <t>בתוספת עלות הנרכש - ערך מחולץ</t>
  </si>
  <si>
    <t>תמורת המכירה</t>
  </si>
  <si>
    <t>פירעון הלוואות</t>
  </si>
  <si>
    <t>נטילת הלוואות</t>
  </si>
  <si>
    <t>חברת ״נקניקי הכפר״ - הדוח על תזרימי המזומנים לשנת 1990</t>
  </si>
  <si>
    <t>ירידה בספקים וזכאים</t>
  </si>
  <si>
    <t>תמורה ממכירת רכוש קבוע</t>
  </si>
  <si>
    <t>פירעון הלוואות לזמן ארוך</t>
  </si>
  <si>
    <t>רכישת קרקע במזומן</t>
  </si>
  <si>
    <t xml:space="preserve">זהו. לאחר מפגש זה אפשר להגיש את מטלה 12, שאמנם המועד האחרון להגשתה 24.5 - אך אין מה לחכות - במפגש הקרוב כבר עוסקים </t>
  </si>
  <si>
    <t xml:space="preserve">בנושא אחר. </t>
  </si>
  <si>
    <t>לוז מתוכנן למפגשים עד סוף הסמסטר:</t>
  </si>
  <si>
    <t>תוכן</t>
  </si>
  <si>
    <t>קשר למטלה</t>
  </si>
  <si>
    <t>מטלה 13, שאלה 1</t>
  </si>
  <si>
    <t>תמחיר הזמנה ותמחיר תהליך</t>
  </si>
  <si>
    <t>הערות</t>
  </si>
  <si>
    <t>שיעור רגיל עד 12:00</t>
  </si>
  <si>
    <t>מסיימים ב-11:30</t>
  </si>
  <si>
    <t>מטלה 13, שאלות 2 ו-3</t>
  </si>
  <si>
    <t>סוגי עלויות ומיונן, העמסת עקיפות</t>
  </si>
  <si>
    <t>תמחיר ספיגה ותמחיר תרומה, איזון</t>
  </si>
  <si>
    <t>המשך נק׳ איזון והשלמות</t>
  </si>
  <si>
    <t>מטלה 14, שאלות 1 ו-2</t>
  </si>
  <si>
    <t>מטלה 14, שאלה 3</t>
  </si>
  <si>
    <t>מס׳ שיעור</t>
  </si>
  <si>
    <t xml:space="preserve">אני משער שלא נספיק לבצע גם חזרה. לא נורא, כי בכל מקרה אתם צריכים לטחון את כל החומר ומרכז הקורס מתכנן מפגש חזרה מקוון. </t>
  </si>
  <si>
    <t>15.5.2024</t>
  </si>
  <si>
    <t xml:space="preserve">נערוך את גיליון העבודה הסטנדרטי. גיליון עבודה זה איננו מהווה את הדוח; אלא כלי טכני לחילוץ הערכים בדוח. </t>
  </si>
  <si>
    <t>לאחר שהגיליון בנוי באופן בסיסי, והערכים לתום כל שנה מועתקים בסימן מתמטי נכון, נחשב את ההפרש בין כל ערך כספי לתום השנה העדכנית לאותו ערך לתום שנה קודמת.</t>
  </si>
  <si>
    <r>
      <t xml:space="preserve">שינויים ברכוש קבוע: </t>
    </r>
    <r>
      <rPr>
        <u/>
        <sz val="10"/>
        <color rgb="FF000000"/>
        <rFont val="David"/>
      </rPr>
      <t>במידה ולא היו מכירות של רכוש קבוע</t>
    </r>
    <r>
      <rPr>
        <sz val="10"/>
        <color rgb="FF000000"/>
        <rFont val="David"/>
      </rPr>
      <t xml:space="preserve"> במהלך השנה, אלא רק רכישות במזומן, השינוי בפחת הנצבר נזקף לפעילות שוטפת בסימן חיובי</t>
    </r>
  </si>
  <si>
    <t>מזומנים ושווי מזומנים לתחילת השנה (מנתוני שנה קודמת)</t>
  </si>
  <si>
    <t>מזומנים ושווי מזומנים לתום השנה (מנתוני השנה הנוכחית)</t>
  </si>
  <si>
    <r>
      <t xml:space="preserve">ב. במהלך השנה </t>
    </r>
    <r>
      <rPr>
        <sz val="10"/>
        <color rgb="FFFF0000"/>
        <rFont val="David"/>
      </rPr>
      <t>מכרה החברה מכונה לחימום נקניק</t>
    </r>
    <r>
      <rPr>
        <sz val="10"/>
        <color rgb="FF000000"/>
        <rFont val="David"/>
      </rPr>
      <t xml:space="preserve"> שעלותה 50,000 ש״ח והפחת הנצבר בגינה 18,000 ש״ח תמורת 37,000 ש״ח. כמו כן,</t>
    </r>
  </si>
  <si>
    <t>לגבי הערכים ששובצו ברכוש הקבוע (מכונות נקניק):</t>
  </si>
  <si>
    <t>חשוב מאד - בתרגיל הקודם לא בוצעה מכירה של רכוש קבוע, ולכן יכולנו לחלץ את רכישת הרכוש הקבוע לפי ההפרשים בין עלות הרכוש הקבוע בשנים השונות.</t>
  </si>
  <si>
    <t>באופן דומה, בתרגיל הקודם, בהינתן שלא בוצעה מכירה, יכולנו לחלץ את הוצאות הפחת לפי ההפרשים בפחת הנצבר בשנים השונות.</t>
  </si>
  <si>
    <t xml:space="preserve">לעומת זאת, כאשר מבוצעות מכירות של רכוש קבוע, צריך לפעול בצורה קצת יותר הדרגתית, ונבהיר דברינו. </t>
  </si>
  <si>
    <t>שלב 2 - אופן חילוץ רכישה במזומן (פ. השקעה בסימן שלילי):</t>
  </si>
  <si>
    <t>שלב 1 - אופן חילוץ הוצאות הפחת (פ. שוטפת בסימן חיובי):</t>
  </si>
  <si>
    <t>שלב 3 - אופן חישוב רווח ההון / הפסד הון (פ. שוטפת בסימן הפוך):</t>
  </si>
  <si>
    <t>עלות יתרת פתיחה - 31.12.1989</t>
  </si>
  <si>
    <t>עלות יתרת סגירה - 31.12.1990</t>
  </si>
  <si>
    <t>פחת נצבר - יתרת פתיחה 1989</t>
  </si>
  <si>
    <t>פחת נצבר יתרת סגירה 1990</t>
  </si>
  <si>
    <t>נתון:</t>
  </si>
  <si>
    <t xml:space="preserve">50,000 - 18,000 = </t>
  </si>
  <si>
    <t>הפרש חיובי בין תמורת המכירה לע. המופחתת</t>
  </si>
  <si>
    <t>הואיל וכל תמורת המכירה בסך 37,000 נרשמת באופן מלא בפ. השקעה בסימן חיובי,</t>
  </si>
  <si>
    <t>העובדה שהחשבונאות רושמת גם רווח הון - יוצרת כפל רישום מיותר שצריך לנטרל</t>
  </si>
  <si>
    <t>מרווח והפסד, כלומר מפעילות שוטפת.</t>
  </si>
  <si>
    <t>ולכן:</t>
  </si>
  <si>
    <t xml:space="preserve">רווח הון = תמיד התאמה שלילית לפ. שוטפת. </t>
  </si>
  <si>
    <t>הפסד הון = מייצר התאמה חיובית לפ. שוטפת.</t>
  </si>
  <si>
    <t>פעילות מהותית שאיננה במזומן:</t>
  </si>
  <si>
    <t xml:space="preserve">במהלך השנה רכשה החברה באשראי קרקע בעלות 14,000. </t>
  </si>
  <si>
    <t>מפה התחלנו תכל׳ס את התוכן המקצועי במפגש 1 - הנחייה רגילה</t>
  </si>
  <si>
    <t xml:space="preserve">אחד מסוגי המידע הכספי הכי חשובים בחברה - כשהיא רוצה לגייס כסף מבעלי מניות, משקיעים, מלווים, בנקים, קרנות הון סיכון - </t>
  </si>
  <si>
    <t xml:space="preserve">זה ״מה המצב הכספי העדכני שלה״ לנקודת הזמן הספציפית שבה דנים. </t>
  </si>
  <si>
    <t>המידע בדבר המצב הכספי - מורכב מ-3 חלקים עיקריים: הנכסים (המשאבים) מצד אחד; ומצד שני: ההתחייבויות וההון העצמי (מקורות</t>
  </si>
  <si>
    <t>המימון ששימשו בהנבת הנכסים).</t>
  </si>
  <si>
    <t>במלים אחרות: תמיד ולעולם סך הנכסים שווים לסך ההתחייבויות וההון העצמי. זוהי המשוואה היסודית ביותר בהצגת המצב הכספי</t>
  </si>
  <si>
    <t xml:space="preserve">של חברות. אבל התמהיל של הנכסים וההתחייבויות עשוי בהחלט להשתנות ויש לו השפעה על אומדן החוסן הפיננסי של חברה. </t>
  </si>
  <si>
    <t xml:space="preserve">אחת מהמיומנויות הבסיסיות הראשוניות ביותר שאנו מקבלים בקורס - היא היכולת לתרגל את הזהות הזו, אגב התייחסות לרכיבי </t>
  </si>
  <si>
    <t>המשנה של המשוואה.</t>
  </si>
  <si>
    <t>בנוסף; נשאלת השאלה - האם קיים קשר בין דוח רווח והפסד (ובפרט - הרווח וההפסד הנובע ממנו) לבין הנתונים במאזן. והתשובה</t>
  </si>
  <si>
    <t>המיידית - רווח (או הפסד) הוא אחד מהגורמים המשפיעים באופן ישיר על ההון העצמי. הרי נשווה בנפשנו שחברה מרוויחה לאורך זמן.</t>
  </si>
  <si>
    <t>הרווחים האלו למעשה מממנים את נכסי החברה; אבל אופן המימון שנובע מרווח שהופק הוא לא התחייבות.</t>
  </si>
  <si>
    <t xml:space="preserve">כל מקור מימון שהוא לא התחייבות הוא הון עצמי. </t>
  </si>
  <si>
    <t>TLDR</t>
  </si>
  <si>
    <t xml:space="preserve">נכסים שווים תמיד לסך ההתחייבויות וההון; וההון מושפע בין היתר מהרווח. </t>
  </si>
  <si>
    <t>שאלות כאלו פותרים עם 3 משוואות (או דרך הטבלה ישירות):</t>
  </si>
  <si>
    <t>כאן המשכנו את מפגש 1 - זהות חשבונאית ודיווחים</t>
  </si>
  <si>
    <t>אחד מהנושאים המרכזיים בקורס בהיבטים הנוגעים לדיווחים הוא הצורך לדון באופן היצירה של המידע; כלומר להכיר את המעגל</t>
  </si>
  <si>
    <t>והתהליך החשבונאי; את האופן שבו עסקאות או אירועים כלכליים בודדים מתגבשים לכדי תשתית מידע שלאחר מכן מסווגת לדוחות</t>
  </si>
  <si>
    <t xml:space="preserve">השונים שהצגנו בקצרה (ובהמשך - נציג בהרחבה). </t>
  </si>
  <si>
    <t xml:space="preserve">תשתית המדידה של המידע החשבונאי הנובע מעסקאות וצבירתו מתבטאת בתהליך שנקרא ״התהליך החשבונאי״ או ״הזהות החשבונאית״. </t>
  </si>
  <si>
    <t xml:space="preserve">מטרתנו להציג אותו, ולתרגל אותו, כדי לעבור מרמת עסקה לרמת דוחות כספיים. </t>
  </si>
  <si>
    <t xml:space="preserve">דגש מרכזי באופן התיעוד יהא - שגם כאשר דנים באופן התיעוד במובן הרחב, הקו המנחה המרכזי עבורנו הוא: נכסים = התחייבויות + הון. </t>
  </si>
  <si>
    <t>תרגיל מטורף לדוגמא ופתרונו - התהליך החשבונאי ועריכת דיווחים כספיים</t>
  </si>
  <si>
    <t xml:space="preserve">חברת ״ניקול ק״ בע״מ (להלן: ״החברה״) הוקמה ב-1.1.2025 והיא עוסקת במתן שירותי ייעוץ בתחום חימום הנקניק. </t>
  </si>
  <si>
    <t>בין לקוחותיה תמצאו את חנויות הנוחות Yellow שמסתובב בהן כל העת נקניק גדול מוזר מבריק כמו כלה בחופתה.</t>
  </si>
  <si>
    <t>להלן נתונים בדבר עסקאות ואירועים שהתרחשו בחברה במהלך שנת 2025:</t>
  </si>
  <si>
    <t>מס׳ אירוע</t>
  </si>
  <si>
    <t>תיאור</t>
  </si>
  <si>
    <t xml:space="preserve">החברה הנפיקה 90,000 מניות בנות 2 ש״ח ערך נקוב כל אחת, בתמורה ל-400,000 ש״ח במזומנים. </t>
  </si>
  <si>
    <t>החברה לוותה 200,000 ש״ח מבנק המועלים לתקופה של שנה אחת. מועד נטילת ההלוואה הוא ה-1.1.2025, ומועד</t>
  </si>
  <si>
    <t>פרעונה של ההלוואה - 31.12.2025. ההלוואה נושאת ריבית שנתית בשיעור 6% המסולקת יחד עם החזר הקרן בתום השנה.</t>
  </si>
  <si>
    <t xml:space="preserve">של ההלוואה הוא 31.12.2040. למרות פירעון הקרן הרחוק, את הריבית השנתית בשיעור 8% לשנה יש לשלם בתום </t>
  </si>
  <si>
    <t>כל שנה.</t>
  </si>
  <si>
    <t>החברה חתמה על הסכם לצריכת שירות מתמשך מיועץ הנקניק אלפרדו. ההסכם נחתם לתקופה של 8 שנים, כאשר</t>
  </si>
  <si>
    <t>העלות לכל שנה ושנה היא 70,000 ש״ח. במהלך שנת 2025, שילמה החברה עבור שנה אחת.</t>
  </si>
  <si>
    <t>החברה קנתה עוגיות חנק וערגליות לעובדי המשרד בעלות של 7,000 ש״ח ששולמו במזומן.</t>
  </si>
  <si>
    <t>החברה גילתה עכברים במטבחון והזמינה מישהו שיתן להם פטיש בראש בתמורה ל-5,000 ש״ח במזומן.</t>
  </si>
  <si>
    <t>החברה שכרה מבנה משרדים בכפר קאסם לתקופה של 20 שנים ושילמה בעד שנת 2025 סכום של 17,000 ש״ח.</t>
  </si>
  <si>
    <t>החברה השקיעה במזומן עבור שיפוץ מרכזי של לובי המבנה בעלות של 20,000 ש״ח במזומן.</t>
  </si>
  <si>
    <t xml:space="preserve">החברה סיפקה שירותי ייעוץ בתחום הנקניק בשווי של 800,000 ש״ח, חלק יחסי של 60% התקבל במזומן עד </t>
  </si>
  <si>
    <t xml:space="preserve">לתום השנה. </t>
  </si>
  <si>
    <t xml:space="preserve">החברה קנתה מניות ואגרות חוב סחירות בבורסה בעלות של 75,000 ש״ח. </t>
  </si>
  <si>
    <t>החברה שילמה לספק שירותי טחינת פופיקים סכום של 32,000 ש״ח במהלך השנה, וכן הוצאות ניקוי כרבולות</t>
  </si>
  <si>
    <t>בסך 5,000 ש״ח.</t>
  </si>
  <si>
    <t xml:space="preserve">החברה גבתה 38,000 ש״ח מתוך חוב הלקוחות שנוצר בסעיף 9. </t>
  </si>
  <si>
    <t>החברה שילמה את כל הוצאות הריבית בהן התחייבה בגין האירועים הקודמים, וכן הוצאות פיננסיות נוספות</t>
  </si>
  <si>
    <t>החברה שילמה הוצאות מסים על ההכנסה בסכום של 15,000 ש״ח.</t>
  </si>
  <si>
    <t xml:space="preserve">החברה הכריזה ושילמה דיבידנד במזומן בשיעור של 40% מהרווח הנקי לשנת 2025. </t>
  </si>
  <si>
    <t>זהות חשבונאית - רישום מפורט של האירועים</t>
  </si>
  <si>
    <t>השקעת בעלים</t>
  </si>
  <si>
    <t>נטילת הלוואה קצרה</t>
  </si>
  <si>
    <t>הלוואה לזמן קצר</t>
  </si>
  <si>
    <t>נטילת הלוואה ארוכה</t>
  </si>
  <si>
    <t>החברה לוותה 300,000 ש״ח מבנק ״אפורי״ לתקופה ארוכה. מועד נטילת ההלוואה הוא ה-1.1.2025, ומועד פרעונה</t>
  </si>
  <si>
    <t>הוצאות ייעוץ</t>
  </si>
  <si>
    <t xml:space="preserve">הכנסות </t>
  </si>
  <si>
    <t>הוצאות תברואה</t>
  </si>
  <si>
    <t>הוצאות שכירות</t>
  </si>
  <si>
    <t>שיפורים במושכר</t>
  </si>
  <si>
    <t>מתן שירות</t>
  </si>
  <si>
    <t>קניית ני״ע</t>
  </si>
  <si>
    <t>גבייה מלקוחות</t>
  </si>
  <si>
    <t>ועמלות בנק בסך 7,000 ש״ח, וכן פרעה את קרן ההלוואה הרלוונטית.</t>
  </si>
  <si>
    <t>הוצ׳ ריבית הלוואה קצרה</t>
  </si>
  <si>
    <t>סילוק קרן הלוואה קצרה</t>
  </si>
  <si>
    <t>הוצ׳ ריבית הלוואה ארוכה</t>
  </si>
  <si>
    <t>עמלות פיננסיות נוספות</t>
  </si>
  <si>
    <t>הלוואה לזמן ארוך</t>
  </si>
  <si>
    <t>בקרה</t>
  </si>
  <si>
    <t>נדרש א - הצגה של העסקאות והאירועים ברישום מפורט מבוסס זהות חשבונאית</t>
  </si>
  <si>
    <t>נדרש ב - עריכת דוחות כספיים מלאים - דוח רווח והפסד, דוח ייעוד רווחים ומאזן לשנה הנדונה</t>
  </si>
  <si>
    <t>נתחיל:</t>
  </si>
  <si>
    <t>ניקול ק - דוח רווח והפסד לשנה שנסתיימה ב-31.12.2025</t>
  </si>
  <si>
    <t>הכנסות משירות</t>
  </si>
  <si>
    <t>הוצאות תפעוליות = בחברה למתן שירות ההוצאות התפעוליות כוללות את כל ההוצאות</t>
  </si>
  <si>
    <t xml:space="preserve">למעט הוצאות חריגות, מימון ומסים. </t>
  </si>
  <si>
    <t>רווח תפעולי = ההפרש בין ההכנסות משירות להוצאות התפעוליות.</t>
  </si>
  <si>
    <t xml:space="preserve">הוצאות מימון = הוצאות ריבית ועמלות בנק, וכן הפסדים מניירות ערך. </t>
  </si>
  <si>
    <t>רווח לפני מסים על ההכנסה = רווח תפעולי בניכוי הוצאות מימון</t>
  </si>
  <si>
    <t>רווח נקי = רווח לפני מס בניכוי מסים על ההכנסה.</t>
  </si>
  <si>
    <t>ניקול ק - דוח ייעוד הרווחים לשנה שנסתיימה ב-31.12.2025</t>
  </si>
  <si>
    <t>יתרת רווח נצבר (עודפים) לתחילת שנה</t>
  </si>
  <si>
    <t>יתרת רווח נצבר (עודפים) לתום השנה</t>
  </si>
  <si>
    <t>ניקול ק - הדוח על המצב הכספי (המאזן) ליום 31.12.2025</t>
  </si>
  <si>
    <t>הסברים נוספים - רווח והפסד:</t>
  </si>
  <si>
    <t>הסברים נוספים - מאזן:</t>
  </si>
  <si>
    <t>נכסים שוטפים = שפרק הזמן עד מיצוים הוא עד שנה</t>
  </si>
  <si>
    <t>נכסים לא שוטפים = שפרק הזמן עד מיצוים מעל שנה, לרבות השקעה בפריט ששכרתי לתקופה ארוכה.</t>
  </si>
  <si>
    <t>לקוחות = נכס המייצג את חוב לקוחות החברה כלפיה, בהיעדר נתונים סותרים יש להניח שגביית החוב</t>
  </si>
  <si>
    <t xml:space="preserve">תבוצע בחלוף חודשים אחדים, ולכן מדובר בנכס שוטף. </t>
  </si>
  <si>
    <t>השקעות למסחר = בקורס שלנו ההשקעות היחידות בניירות ערך שבהן נעסוק הן השקעות למסחר,</t>
  </si>
  <si>
    <t xml:space="preserve">כאלו שהחברה מתכננת ויכולה לממש בטווח קצר. לכן, גם הן תסווגנה בקורס לנכסים השוטפים. </t>
  </si>
  <si>
    <t>המשך מפגש הנחייה 1 בהנחייה רגילה (מה לעשות, דוחסים) - דוחות כספיים שנערכים על בסיס יתרות קיימות</t>
  </si>
  <si>
    <t>בשאלות הקודמות התמקדנו בתיעוד עסקאות מלאות, גם בצד הנכסים, גם בצד ההתחייבויות וההון, ועל בסיס תיעוד זה (זהות חשבונאית)</t>
  </si>
  <si>
    <t>הכנסות מהשכרת נכסים:</t>
  </si>
  <si>
    <t xml:space="preserve">אם העיסוק העיקרי של החברה איננו נדל״ן להשקעה - מדובר ב״הכנסות אחרות״ (הכנסות שאינן עיקריות ואינן מימון). </t>
  </si>
  <si>
    <t>רווח ממכירת ציוד:</t>
  </si>
  <si>
    <t>מדובר במכירה של רכוש קבוע, שהרווח הנובע ממנה, כמו גם העסקה עצמה, היא בגדר אירוע חריג, שהשפעתו החיובית</t>
  </si>
  <si>
    <t xml:space="preserve">ברווח והפסד מהווה גם היא ״הכנסה אחרת״. </t>
  </si>
  <si>
    <t xml:space="preserve">ירידת ערך נדל״ן להשקעה: </t>
  </si>
  <si>
    <t xml:space="preserve">אם העיסוק העיקרי של החברה איננו נדל״ן להשקעה - מדובר ב״הוצאות אחרות״. </t>
  </si>
  <si>
    <t>מדובר בנדל״ן שמנותק מפעילות החברה ופשוט מושכר כדי להניב הכנסה פאסיבית.</t>
  </si>
  <si>
    <t>דיבידנד שהוכרז:</t>
  </si>
  <si>
    <t xml:space="preserve">לעולם איננו חלק מדוח רווח והפסד. </t>
  </si>
  <si>
    <t>הרווח וההפסד מראה את תוצאות הפעילות, ולא האם חולקו לבעלים.</t>
  </si>
  <si>
    <t>במלים אחרות, לטובת עריכת דוח רווח והפסד מידע בדבר דיבידנד שהוכרז הוא נתון סרק.</t>
  </si>
  <si>
    <t xml:space="preserve">יחד עם זאת, וכפי שהצגנו, הדיבידנד שהוכרז בהחלט מהווה חלק מהדוח על ייעוד הרווחים. </t>
  </si>
  <si>
    <t>יתרת רווח שלא יועדה ל-1.1:</t>
  </si>
  <si>
    <t>לעולם איננה דוח רווח והפסד.</t>
  </si>
  <si>
    <t xml:space="preserve">כל התכלית של ערך זה היא להוות את הבסיס לחישוב יתרת העודפים לתום התקופה (דרך דוח ייעוד הרווחים). </t>
  </si>
  <si>
    <t>״מה זה אומר שעלות המכירות מוצגת לפי שיטת מלאי תקופתי״:</t>
  </si>
  <si>
    <t xml:space="preserve">נלמד בהמשך. כרגע, זה רק אומר שאופן החישוב של עלות המכר חופף לגמרי לאופן המוגדר לעיל. </t>
  </si>
  <si>
    <t>הגדרות נוספות וטיפים מהדוקטור - הדוח על המצב הכספי:</t>
  </si>
  <si>
    <t>השקעות המוחזקות למסחר:</t>
  </si>
  <si>
    <t>השקעות בני״ע, חלק מהנכסים השוטפים.</t>
  </si>
  <si>
    <t>נדל״ן להשקעה - שווי הוגן:</t>
  </si>
  <si>
    <t xml:space="preserve">לא להלחץ מהמילה שווי הוגן. נדל״ן להשקעה הוא סוג של נכס לא שוטף. </t>
  </si>
  <si>
    <t>הוצאות מראש:</t>
  </si>
  <si>
    <t>נכס שוטף שנכנס לתוך הסעיף של ״חייבים״. מה זה משקף? סכומים כספיים שהחברה שילמה מראש, וטרם צרכה.</t>
  </si>
  <si>
    <t xml:space="preserve">לכן, למעשה חייבים לה שירות בגין סכומים אלו, וזה נכס שוטף. </t>
  </si>
  <si>
    <t>פקדונות לזמן ארוך:</t>
  </si>
  <si>
    <t xml:space="preserve">נכס לא שוטף. </t>
  </si>
  <si>
    <t>קרקע - עלות:</t>
  </si>
  <si>
    <t xml:space="preserve">לא להבהל מהמילה עלות. אלא אם נאמר אחרת, קרקעות הם חלק מהרכוש הקבוע בחברה (סעיף שכלול בנכסים הלא שוטפים). </t>
  </si>
  <si>
    <t>התחייבות בשל הטבות לעובדים בעת פרישה:</t>
  </si>
  <si>
    <t>סעיף העומד בפני עצמו במסגרת ההתחייבויות הלא שוטפות.</t>
  </si>
  <si>
    <t>קרן לשיפוץ מבנה:</t>
  </si>
  <si>
    <t xml:space="preserve">נסביר יותר בהמשך. בינתיים - מסווג להון העצמי (סכום הון שיועד למטה ספציפית). </t>
  </si>
  <si>
    <t>שיקים לקבל:</t>
  </si>
  <si>
    <t>מדובר בשיקים דחוים (המחאות דחויות) שהחברה קיבלה. הן מייצגות חוב כלפיה, חלק מנכס הלקוחות.</t>
  </si>
  <si>
    <t>הוצאות לשלם:</t>
  </si>
  <si>
    <t>התחייבות שוטפת בגין שירותים שנצרכו ותמורתם טרם שולמה. חלק מסעיף הזכאים.</t>
  </si>
  <si>
    <t>נכסים בלתי מוחשיים, נטו:</t>
  </si>
  <si>
    <t>הון מניות נפרע:</t>
  </si>
  <si>
    <t xml:space="preserve">לא להלחץ מהמילה נפרע. זה הון מניות והוא חלק מההון. </t>
  </si>
  <si>
    <t>קרן הון - פרמיה על מניות:</t>
  </si>
  <si>
    <t xml:space="preserve">לא להלחץ מהמונחים הנוספים. מדובר בפרמיה (חלק מהשקעת בעלים, בהון העצמי).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</si>
</sst>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
    <numFmt numFmtId="165" formatCode="#,##0.00;\(#,##0.00\)"/>
  </numFmts>
  <fonts count="69">
    <font>
      <sz val="10"/>
      <color rgb="FF000000"/>
      <name val="Arial"/>
    </font>
    <font>
      <b/>
      <sz val="18"/>
      <color theme="1"/>
      <name val="David"/>
    </font>
    <font>
      <sz val="12"/>
      <color theme="1"/>
      <name val="David"/>
    </font>
    <font>
      <sz val="10"/>
      <color rgb="FF000000"/>
      <name val="David"/>
    </font>
    <font>
      <b/>
      <sz val="12"/>
      <color theme="1"/>
      <name val="David"/>
    </font>
    <font>
      <b/>
      <sz val="12"/>
      <color rgb="FF000000"/>
      <name val="David"/>
    </font>
    <font>
      <b/>
      <sz val="12"/>
      <color rgb="FFFF0000"/>
      <name val="David"/>
    </font>
    <font>
      <b/>
      <sz val="14"/>
      <color theme="1"/>
      <name val="David"/>
    </font>
    <font>
      <u/>
      <sz val="12"/>
      <color theme="1"/>
      <name val="David"/>
    </font>
    <font>
      <sz val="10"/>
      <name val="David"/>
    </font>
    <font>
      <b/>
      <u/>
      <sz val="12"/>
      <color theme="1"/>
      <name val="David"/>
    </font>
    <font>
      <b/>
      <sz val="12"/>
      <color rgb="FF0000FF"/>
      <name val="David"/>
    </font>
    <font>
      <sz val="12"/>
      <color rgb="FF0000FF"/>
      <name val="David"/>
    </font>
    <font>
      <sz val="12"/>
      <color rgb="FFFF0000"/>
      <name val="David"/>
    </font>
    <font>
      <sz val="12"/>
      <name val="David"/>
    </font>
    <font>
      <b/>
      <sz val="12"/>
      <name val="David"/>
    </font>
    <font>
      <sz val="10"/>
      <color rgb="FFFFFFFF"/>
      <name val="David"/>
    </font>
    <font>
      <sz val="12"/>
      <color rgb="FF000000"/>
      <name val="David"/>
    </font>
    <font>
      <sz val="12"/>
      <color rgb="FFFFFFFF"/>
      <name val="David"/>
    </font>
    <font>
      <sz val="12"/>
      <color rgb="FF434343"/>
      <name val="David"/>
    </font>
    <font>
      <sz val="12"/>
      <color theme="0"/>
      <name val="David"/>
    </font>
    <font>
      <b/>
      <sz val="22"/>
      <color rgb="FFFF0000"/>
      <name val="David"/>
    </font>
    <font>
      <sz val="16"/>
      <color theme="1"/>
      <name val="David"/>
    </font>
    <font>
      <u/>
      <sz val="10"/>
      <color theme="10"/>
      <name val="Arial"/>
      <family val="2"/>
    </font>
    <font>
      <sz val="8"/>
      <color theme="1"/>
      <name val="David"/>
    </font>
    <font>
      <b/>
      <sz val="11"/>
      <color theme="1"/>
      <name val="David"/>
    </font>
    <font>
      <sz val="11"/>
      <color theme="1"/>
      <name val="David"/>
    </font>
    <font>
      <b/>
      <u/>
      <sz val="12"/>
      <color rgb="FF0000FF"/>
      <name val="David"/>
    </font>
    <font>
      <sz val="10"/>
      <color rgb="FF0000FF"/>
      <name val="David"/>
    </font>
    <font>
      <b/>
      <sz val="12"/>
      <color rgb="FF9900FF"/>
      <name val="David"/>
    </font>
    <font>
      <b/>
      <u/>
      <sz val="12"/>
      <name val="David"/>
    </font>
    <font>
      <b/>
      <sz val="10"/>
      <color theme="1"/>
      <name val="David"/>
    </font>
    <font>
      <b/>
      <sz val="20"/>
      <color rgb="FFFF0000"/>
      <name val="David"/>
    </font>
    <font>
      <sz val="20"/>
      <color rgb="FFFF0000"/>
      <name val="David"/>
    </font>
    <font>
      <sz val="10"/>
      <color rgb="FF000000"/>
      <name val="Arial"/>
      <family val="2"/>
    </font>
    <font>
      <sz val="10"/>
      <color theme="1"/>
      <name val="Arial"/>
      <family val="2"/>
    </font>
    <font>
      <sz val="10"/>
      <color theme="1"/>
      <name val="David"/>
    </font>
    <font>
      <b/>
      <sz val="16"/>
      <color theme="1"/>
      <name val="David"/>
    </font>
    <font>
      <b/>
      <sz val="20"/>
      <color theme="5"/>
      <name val="David"/>
    </font>
    <font>
      <b/>
      <sz val="12"/>
      <color rgb="FFFFFFFF"/>
      <name val="David Libre"/>
    </font>
    <font>
      <sz val="12"/>
      <color theme="1"/>
      <name val="David Libre"/>
    </font>
    <font>
      <b/>
      <sz val="12"/>
      <color theme="1"/>
      <name val="David Libre"/>
    </font>
    <font>
      <sz val="10"/>
      <name val="David Libre"/>
    </font>
    <font>
      <b/>
      <sz val="10"/>
      <name val="David Libre"/>
    </font>
    <font>
      <b/>
      <sz val="10"/>
      <name val="Arial"/>
      <family val="2"/>
    </font>
    <font>
      <b/>
      <sz val="12"/>
      <name val="David Libre"/>
    </font>
    <font>
      <sz val="12"/>
      <color theme="0"/>
      <name val="David Libre"/>
    </font>
    <font>
      <sz val="12"/>
      <name val="David Libre"/>
    </font>
    <font>
      <sz val="10"/>
      <name val="Arial"/>
      <family val="2"/>
    </font>
    <font>
      <sz val="12"/>
      <color rgb="FF000000"/>
      <name val="David Libre"/>
    </font>
    <font>
      <b/>
      <sz val="16"/>
      <color theme="1"/>
      <name val="David Libre"/>
    </font>
    <font>
      <b/>
      <sz val="12"/>
      <color rgb="FFFF0000"/>
      <name val="David Libre"/>
    </font>
    <font>
      <sz val="12"/>
      <color theme="4" tint="0.59999389629810485"/>
      <name val="David Libre"/>
    </font>
    <font>
      <sz val="8"/>
      <color theme="1"/>
      <name val="David Libre"/>
    </font>
    <font>
      <sz val="12"/>
      <color rgb="FF92D050"/>
      <name val="David Libre"/>
    </font>
    <font>
      <b/>
      <sz val="16"/>
      <name val="David Libre"/>
    </font>
    <font>
      <b/>
      <sz val="10"/>
      <color rgb="FF000000"/>
      <name val="David"/>
    </font>
    <font>
      <b/>
      <sz val="10"/>
      <color rgb="FFFF0000"/>
      <name val="David"/>
    </font>
    <font>
      <b/>
      <u/>
      <sz val="12"/>
      <color rgb="FF000000"/>
      <name val="David"/>
    </font>
    <font>
      <sz val="11"/>
      <color rgb="FF000000"/>
      <name val="Cambria Math"/>
      <family val="1"/>
    </font>
    <font>
      <u/>
      <sz val="12"/>
      <color rgb="FF000000"/>
      <name val="David"/>
    </font>
    <font>
      <u/>
      <sz val="12"/>
      <color rgb="FF00B050"/>
      <name val="David"/>
    </font>
    <font>
      <b/>
      <sz val="10"/>
      <color rgb="FF000000"/>
      <name val="Arial"/>
      <family val="2"/>
    </font>
    <font>
      <sz val="10"/>
      <color theme="2" tint="-0.14999847407452621"/>
      <name val="David"/>
    </font>
    <font>
      <sz val="10"/>
      <color theme="0"/>
      <name val="David"/>
    </font>
    <font>
      <u/>
      <sz val="10"/>
      <color rgb="FF000000"/>
      <name val="David"/>
    </font>
    <font>
      <b/>
      <sz val="10"/>
      <color theme="2" tint="-0.14999847407452621"/>
      <name val="David"/>
    </font>
    <font>
      <sz val="10"/>
      <color rgb="FFFF0000"/>
      <name val="David"/>
    </font>
    <font>
      <b/>
      <sz val="10"/>
      <name val="David"/>
    </font>
  </fonts>
  <fills count="23">
    <fill>
      <patternFill patternType="none"/>
    </fill>
    <fill>
      <patternFill patternType="gray125"/>
    </fill>
    <fill>
      <patternFill patternType="solid">
        <fgColor rgb="FF00FF00"/>
        <bgColor rgb="FF00FF00"/>
      </patternFill>
    </fill>
    <fill>
      <patternFill patternType="solid">
        <fgColor rgb="FFFFFF00"/>
        <bgColor rgb="FFFFFF00"/>
      </patternFill>
    </fill>
    <fill>
      <patternFill patternType="solid">
        <fgColor rgb="FFCFE2F3"/>
        <bgColor rgb="FFCFE2F3"/>
      </patternFill>
    </fill>
    <fill>
      <patternFill patternType="solid">
        <fgColor rgb="FFFFFF00"/>
        <bgColor indexed="64"/>
      </patternFill>
    </fill>
    <fill>
      <patternFill patternType="solid">
        <fgColor theme="1"/>
        <bgColor indexed="64"/>
      </patternFill>
    </fill>
    <fill>
      <patternFill patternType="solid">
        <fgColor theme="2" tint="-0.14999847407452621"/>
        <bgColor indexed="64"/>
      </patternFill>
    </fill>
    <fill>
      <patternFill patternType="solid">
        <fgColor rgb="FF000000"/>
        <bgColor rgb="FF000000"/>
      </patternFill>
    </fill>
    <fill>
      <patternFill patternType="solid">
        <fgColor rgb="FF92D050"/>
        <bgColor indexed="64"/>
      </patternFill>
    </fill>
    <fill>
      <patternFill patternType="solid">
        <fgColor rgb="FFFFFFFF"/>
        <bgColor rgb="FFFFFFFF"/>
      </patternFill>
    </fill>
    <fill>
      <patternFill patternType="solid">
        <fgColor theme="8" tint="0.79998168889431442"/>
        <bgColor indexed="64"/>
      </patternFill>
    </fill>
    <fill>
      <patternFill patternType="solid">
        <fgColor theme="4" tint="0.59999389629810485"/>
        <bgColor indexed="64"/>
      </patternFill>
    </fill>
    <fill>
      <patternFill patternType="solid">
        <fgColor theme="9" tint="0.79998168889431442"/>
        <bgColor indexed="64"/>
      </patternFill>
    </fill>
    <fill>
      <patternFill patternType="solid">
        <fgColor theme="9" tint="0.59999389629810485"/>
        <bgColor indexed="64"/>
      </patternFill>
    </fill>
    <fill>
      <patternFill patternType="solid">
        <fgColor theme="4" tint="0.79998168889431442"/>
        <bgColor indexed="64"/>
      </patternFill>
    </fill>
    <fill>
      <patternFill patternType="solid">
        <fgColor rgb="FF73FEFF"/>
        <bgColor indexed="64"/>
      </patternFill>
    </fill>
    <fill>
      <patternFill patternType="solid">
        <fgColor rgb="FFFFC000"/>
        <bgColor indexed="64"/>
      </patternFill>
    </fill>
    <fill>
      <patternFill patternType="solid">
        <fgColor theme="6" tint="0.79998168889431442"/>
        <bgColor indexed="64"/>
      </patternFill>
    </fill>
    <fill>
      <patternFill patternType="solid">
        <fgColor theme="7" tint="0.79998168889431442"/>
        <bgColor indexed="64"/>
      </patternFill>
    </fill>
    <fill>
      <patternFill patternType="solid">
        <fgColor theme="5" tint="0.79998168889431442"/>
        <bgColor indexed="64"/>
      </patternFill>
    </fill>
    <fill>
      <patternFill patternType="solid">
        <fgColor theme="7" tint="0.59999389629810485"/>
        <bgColor indexed="64"/>
      </patternFill>
    </fill>
    <fill>
      <patternFill patternType="solid">
        <fgColor theme="8" tint="0.59999389629810485"/>
        <bgColor indexed="64"/>
      </patternFill>
    </fill>
  </fills>
  <borders count="49">
    <border>
      <left/>
      <right/>
      <top/>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top/>
      <bottom/>
      <diagonal/>
    </border>
    <border>
      <left/>
      <right style="thin">
        <color rgb="FF000000"/>
      </right>
      <top/>
      <bottom/>
      <diagonal/>
    </border>
    <border>
      <left/>
      <right/>
      <top style="thin">
        <color rgb="FF000000"/>
      </top>
      <bottom style="dotted">
        <color rgb="FF000000"/>
      </bottom>
      <diagonal/>
    </border>
    <border>
      <left/>
      <right/>
      <top style="thin">
        <color rgb="FF000000"/>
      </top>
      <bottom style="thin">
        <color rgb="FF000000"/>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top/>
      <bottom style="thin">
        <color indexed="64"/>
      </bottom>
      <diagonal/>
    </border>
    <border>
      <left/>
      <right/>
      <top style="thin">
        <color indexed="64"/>
      </top>
      <bottom style="dashed">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medium">
        <color indexed="64"/>
      </right>
      <top style="medium">
        <color indexed="64"/>
      </top>
      <bottom style="medium">
        <color indexed="64"/>
      </bottom>
      <diagonal/>
    </border>
    <border>
      <left style="thin">
        <color rgb="FF000000"/>
      </left>
      <right style="thin">
        <color rgb="FF000000"/>
      </right>
      <top style="thin">
        <color rgb="FF000000"/>
      </top>
      <bottom/>
      <diagonal/>
    </border>
    <border>
      <left/>
      <right style="thin">
        <color rgb="FF000000"/>
      </right>
      <top style="medium">
        <color indexed="64"/>
      </top>
      <bottom style="medium">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thin">
        <color indexed="64"/>
      </top>
      <bottom/>
      <diagonal/>
    </border>
    <border>
      <left/>
      <right/>
      <top style="thin">
        <color rgb="FF000000"/>
      </top>
      <bottom style="medium">
        <color indexed="64"/>
      </bottom>
      <diagonal/>
    </border>
    <border>
      <left/>
      <right/>
      <top style="thin">
        <color rgb="FF000000"/>
      </top>
      <bottom style="double">
        <color rgb="FF000000"/>
      </bottom>
      <diagonal/>
    </border>
    <border>
      <left/>
      <right style="medium">
        <color indexed="64"/>
      </right>
      <top style="thin">
        <color indexed="64"/>
      </top>
      <bottom style="dashed">
        <color indexed="64"/>
      </bottom>
      <diagonal/>
    </border>
    <border>
      <left/>
      <right style="medium">
        <color indexed="64"/>
      </right>
      <top style="thin">
        <color indexed="64"/>
      </top>
      <bottom style="medium">
        <color indexed="64"/>
      </bottom>
      <diagonal/>
    </border>
    <border>
      <left/>
      <right style="thin">
        <color auto="1"/>
      </right>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style="double">
        <color indexed="64"/>
      </bottom>
      <diagonal/>
    </border>
    <border>
      <left/>
      <right/>
      <top style="thin">
        <color indexed="64"/>
      </top>
      <bottom style="medium">
        <color indexed="64"/>
      </bottom>
      <diagonal/>
    </border>
    <border>
      <left/>
      <right/>
      <top style="thin">
        <color indexed="64"/>
      </top>
      <bottom style="thin">
        <color indexed="64"/>
      </bottom>
      <diagonal/>
    </border>
  </borders>
  <cellStyleXfs count="3">
    <xf numFmtId="0" fontId="0" fillId="0" borderId="0"/>
    <xf numFmtId="0" fontId="23" fillId="0" borderId="0" applyNumberFormat="0" applyFill="0" applyBorder="0" applyAlignment="0" applyProtection="0"/>
    <xf numFmtId="0" fontId="34" fillId="0" borderId="0"/>
  </cellStyleXfs>
  <cellXfs count="703">
    <xf numFmtId="0" fontId="0" fillId="0" borderId="0" xfId="0"/>
    <xf numFmtId="0" fontId="1" fillId="0" borderId="0" xfId="0" applyFont="1"/>
    <xf numFmtId="0" fontId="2" fillId="0" borderId="0" xfId="0" applyFont="1"/>
    <xf numFmtId="0" fontId="3" fillId="0" borderId="0" xfId="0" applyFont="1"/>
    <xf numFmtId="0" fontId="4" fillId="0" borderId="0" xfId="0" applyFont="1"/>
    <xf numFmtId="0" fontId="5" fillId="0" borderId="0" xfId="0" applyFont="1"/>
    <xf numFmtId="0" fontId="6" fillId="0" borderId="0" xfId="0" applyFont="1"/>
    <xf numFmtId="0" fontId="7" fillId="0" borderId="0" xfId="0" applyFont="1"/>
    <xf numFmtId="0" fontId="5" fillId="2" borderId="4" xfId="0" applyFont="1" applyFill="1" applyBorder="1"/>
    <xf numFmtId="0" fontId="5" fillId="2" borderId="5" xfId="0" applyFont="1" applyFill="1" applyBorder="1"/>
    <xf numFmtId="0" fontId="5" fillId="2" borderId="6" xfId="0" applyFont="1" applyFill="1" applyBorder="1"/>
    <xf numFmtId="0" fontId="2" fillId="3" borderId="0" xfId="0" applyFont="1" applyFill="1"/>
    <xf numFmtId="0" fontId="10" fillId="0" borderId="7" xfId="0" applyFont="1" applyBorder="1"/>
    <xf numFmtId="0" fontId="11" fillId="0" borderId="1" xfId="0" applyFont="1" applyBorder="1"/>
    <xf numFmtId="0" fontId="12" fillId="0" borderId="3" xfId="0" applyFont="1" applyBorder="1"/>
    <xf numFmtId="0" fontId="6" fillId="0" borderId="1" xfId="0" applyFont="1" applyBorder="1"/>
    <xf numFmtId="0" fontId="13" fillId="0" borderId="2" xfId="0" applyFont="1" applyBorder="1"/>
    <xf numFmtId="0" fontId="13" fillId="0" borderId="3" xfId="0" applyFont="1" applyBorder="1"/>
    <xf numFmtId="0" fontId="12" fillId="0" borderId="10" xfId="0" applyFont="1" applyBorder="1"/>
    <xf numFmtId="0" fontId="12" fillId="0" borderId="11" xfId="0" applyFont="1" applyBorder="1"/>
    <xf numFmtId="0" fontId="13" fillId="0" borderId="10" xfId="0" applyFont="1" applyBorder="1"/>
    <xf numFmtId="0" fontId="13" fillId="0" borderId="0" xfId="0" applyFont="1"/>
    <xf numFmtId="0" fontId="13" fillId="0" borderId="11" xfId="0" applyFont="1" applyBorder="1"/>
    <xf numFmtId="0" fontId="2" fillId="0" borderId="10" xfId="0" applyFont="1" applyBorder="1"/>
    <xf numFmtId="0" fontId="2" fillId="0" borderId="11" xfId="0" applyFont="1" applyBorder="1"/>
    <xf numFmtId="0" fontId="4" fillId="0" borderId="1" xfId="0" applyFont="1" applyBorder="1"/>
    <xf numFmtId="0" fontId="2" fillId="0" borderId="3" xfId="0" applyFont="1" applyBorder="1"/>
    <xf numFmtId="0" fontId="2" fillId="0" borderId="2" xfId="0" applyFont="1" applyBorder="1"/>
    <xf numFmtId="0" fontId="4" fillId="0" borderId="10" xfId="0" applyFont="1" applyBorder="1"/>
    <xf numFmtId="0" fontId="2" fillId="0" borderId="4" xfId="0" applyFont="1" applyBorder="1"/>
    <xf numFmtId="0" fontId="2" fillId="0" borderId="5" xfId="0" applyFont="1" applyBorder="1"/>
    <xf numFmtId="0" fontId="2" fillId="0" borderId="6" xfId="0" applyFont="1" applyBorder="1"/>
    <xf numFmtId="0" fontId="4" fillId="0" borderId="4" xfId="0" applyFont="1" applyBorder="1"/>
    <xf numFmtId="0" fontId="2" fillId="3" borderId="6" xfId="0" applyFont="1" applyFill="1" applyBorder="1" applyAlignment="1">
      <alignment horizontal="center"/>
    </xf>
    <xf numFmtId="0" fontId="2" fillId="0" borderId="0" xfId="0" applyFont="1" applyAlignment="1">
      <alignment horizontal="center"/>
    </xf>
    <xf numFmtId="0" fontId="4" fillId="0" borderId="4" xfId="0" applyFont="1" applyBorder="1" applyAlignment="1">
      <alignment horizontal="right"/>
    </xf>
    <xf numFmtId="0" fontId="2" fillId="0" borderId="5" xfId="0" applyFont="1" applyBorder="1" applyAlignment="1">
      <alignment horizontal="center"/>
    </xf>
    <xf numFmtId="0" fontId="2" fillId="0" borderId="0" xfId="0" quotePrefix="1" applyFont="1" applyAlignment="1">
      <alignment horizontal="center"/>
    </xf>
    <xf numFmtId="0" fontId="2" fillId="0" borderId="12" xfId="0" quotePrefix="1" applyFont="1" applyBorder="1" applyAlignment="1">
      <alignment horizontal="center"/>
    </xf>
    <xf numFmtId="0" fontId="14" fillId="0" borderId="0" xfId="0" applyFont="1"/>
    <xf numFmtId="0" fontId="15" fillId="0" borderId="0" xfId="0" applyFont="1"/>
    <xf numFmtId="0" fontId="2" fillId="0" borderId="0" xfId="0" applyFont="1" applyAlignment="1">
      <alignment horizontal="left"/>
    </xf>
    <xf numFmtId="0" fontId="14" fillId="0" borderId="0" xfId="0" applyFont="1" applyAlignment="1">
      <alignment horizontal="center"/>
    </xf>
    <xf numFmtId="0" fontId="14" fillId="0" borderId="12" xfId="0" quotePrefix="1" applyFont="1" applyBorder="1" applyAlignment="1">
      <alignment horizontal="center"/>
    </xf>
    <xf numFmtId="0" fontId="2" fillId="3" borderId="0" xfId="0" applyFont="1" applyFill="1" applyAlignment="1">
      <alignment horizontal="center"/>
    </xf>
    <xf numFmtId="0" fontId="2" fillId="2" borderId="0" xfId="0" applyFont="1" applyFill="1" applyAlignment="1">
      <alignment horizontal="center"/>
    </xf>
    <xf numFmtId="0" fontId="2" fillId="2" borderId="0" xfId="0" quotePrefix="1" applyFont="1" applyFill="1" applyAlignment="1">
      <alignment horizontal="center"/>
    </xf>
    <xf numFmtId="0" fontId="2" fillId="0" borderId="0" xfId="0" quotePrefix="1" applyFont="1"/>
    <xf numFmtId="0" fontId="2" fillId="3" borderId="0" xfId="0" quotePrefix="1" applyFont="1" applyFill="1" applyAlignment="1">
      <alignment horizontal="center"/>
    </xf>
    <xf numFmtId="3" fontId="2" fillId="0" borderId="0" xfId="0" applyNumberFormat="1" applyFont="1" applyAlignment="1">
      <alignment horizontal="center"/>
    </xf>
    <xf numFmtId="0" fontId="16" fillId="0" borderId="0" xfId="0" applyFont="1"/>
    <xf numFmtId="0" fontId="17" fillId="0" borderId="0" xfId="0" quotePrefix="1" applyFont="1" applyAlignment="1">
      <alignment horizontal="center"/>
    </xf>
    <xf numFmtId="0" fontId="18" fillId="0" borderId="0" xfId="0" applyFont="1"/>
    <xf numFmtId="0" fontId="17" fillId="2" borderId="0" xfId="0" quotePrefix="1" applyFont="1" applyFill="1" applyAlignment="1">
      <alignment horizontal="center"/>
    </xf>
    <xf numFmtId="0" fontId="2" fillId="0" borderId="5" xfId="0" quotePrefix="1" applyFont="1" applyBorder="1" applyAlignment="1">
      <alignment horizontal="center"/>
    </xf>
    <xf numFmtId="0" fontId="4" fillId="0" borderId="0" xfId="0" quotePrefix="1" applyFont="1" applyAlignment="1">
      <alignment horizontal="center"/>
    </xf>
    <xf numFmtId="0" fontId="2" fillId="0" borderId="11" xfId="0" applyFont="1" applyBorder="1" applyAlignment="1">
      <alignment horizontal="center"/>
    </xf>
    <xf numFmtId="0" fontId="2" fillId="0" borderId="13" xfId="0" quotePrefix="1" applyFont="1" applyBorder="1" applyAlignment="1">
      <alignment horizontal="center"/>
    </xf>
    <xf numFmtId="3" fontId="2" fillId="0" borderId="0" xfId="0" applyNumberFormat="1" applyFont="1"/>
    <xf numFmtId="0" fontId="4" fillId="2" borderId="0" xfId="0" applyFont="1" applyFill="1"/>
    <xf numFmtId="0" fontId="4" fillId="2" borderId="0" xfId="0" quotePrefix="1" applyFont="1" applyFill="1" applyAlignment="1">
      <alignment horizontal="center"/>
    </xf>
    <xf numFmtId="0" fontId="4" fillId="3" borderId="0" xfId="0" applyFont="1" applyFill="1"/>
    <xf numFmtId="3" fontId="13" fillId="0" borderId="0" xfId="0" applyNumberFormat="1" applyFont="1"/>
    <xf numFmtId="0" fontId="17" fillId="0" borderId="0" xfId="0" applyFont="1"/>
    <xf numFmtId="3" fontId="17" fillId="0" borderId="0" xfId="0" applyNumberFormat="1" applyFont="1"/>
    <xf numFmtId="164" fontId="13" fillId="0" borderId="0" xfId="0" applyNumberFormat="1" applyFont="1"/>
    <xf numFmtId="164" fontId="17" fillId="0" borderId="0" xfId="0" applyNumberFormat="1" applyFont="1"/>
    <xf numFmtId="164" fontId="2" fillId="0" borderId="0" xfId="0" applyNumberFormat="1" applyFont="1"/>
    <xf numFmtId="0" fontId="4" fillId="2" borderId="0" xfId="0" applyFont="1" applyFill="1" applyAlignment="1">
      <alignment horizontal="center"/>
    </xf>
    <xf numFmtId="3" fontId="19" fillId="0" borderId="0" xfId="0" applyNumberFormat="1" applyFont="1"/>
    <xf numFmtId="0" fontId="19" fillId="0" borderId="0" xfId="0" applyFont="1"/>
    <xf numFmtId="3" fontId="2" fillId="0" borderId="12" xfId="0" applyNumberFormat="1" applyFont="1" applyBorder="1"/>
    <xf numFmtId="9" fontId="2" fillId="0" borderId="0" xfId="0" applyNumberFormat="1" applyFont="1"/>
    <xf numFmtId="0" fontId="17" fillId="0" borderId="0" xfId="0" applyFont="1" applyAlignment="1">
      <alignment wrapText="1"/>
    </xf>
    <xf numFmtId="0" fontId="13" fillId="0" borderId="0" xfId="0" applyFont="1" applyAlignment="1">
      <alignment wrapText="1"/>
    </xf>
    <xf numFmtId="0" fontId="4" fillId="0" borderId="0" xfId="0" applyFont="1" applyAlignment="1">
      <alignment horizontal="right" readingOrder="2"/>
    </xf>
    <xf numFmtId="0" fontId="2" fillId="0" borderId="0" xfId="0" applyFont="1" applyAlignment="1">
      <alignment horizontal="right" readingOrder="2"/>
    </xf>
    <xf numFmtId="0" fontId="2" fillId="0" borderId="0" xfId="0" applyFont="1" applyAlignment="1">
      <alignment horizontal="right"/>
    </xf>
    <xf numFmtId="0" fontId="10" fillId="0" borderId="0" xfId="0" applyFont="1" applyAlignment="1">
      <alignment horizontal="right" readingOrder="2"/>
    </xf>
    <xf numFmtId="0" fontId="2" fillId="5" borderId="14" xfId="0" applyFont="1" applyFill="1" applyBorder="1" applyAlignment="1">
      <alignment horizontal="center"/>
    </xf>
    <xf numFmtId="0" fontId="2" fillId="5" borderId="15" xfId="0" applyFont="1" applyFill="1" applyBorder="1" applyAlignment="1">
      <alignment horizontal="center"/>
    </xf>
    <xf numFmtId="0" fontId="2" fillId="0" borderId="5" xfId="0" applyFont="1" applyBorder="1" applyAlignment="1">
      <alignment horizontal="center" wrapText="1"/>
    </xf>
    <xf numFmtId="0" fontId="2" fillId="0" borderId="0" xfId="0" applyFont="1" applyAlignment="1">
      <alignment horizontal="center" wrapText="1"/>
    </xf>
    <xf numFmtId="0" fontId="2" fillId="0" borderId="17" xfId="0" applyFont="1" applyBorder="1" applyAlignment="1">
      <alignment horizontal="center"/>
    </xf>
    <xf numFmtId="0" fontId="2" fillId="0" borderId="18" xfId="0" applyFont="1" applyBorder="1" applyAlignment="1">
      <alignment horizontal="center"/>
    </xf>
    <xf numFmtId="0" fontId="2" fillId="0" borderId="19" xfId="0" applyFont="1" applyBorder="1" applyAlignment="1">
      <alignment horizontal="center"/>
    </xf>
    <xf numFmtId="0" fontId="13" fillId="5" borderId="0" xfId="0" quotePrefix="1" applyFont="1" applyFill="1" applyAlignment="1">
      <alignment horizontal="center"/>
    </xf>
    <xf numFmtId="0" fontId="2" fillId="0" borderId="19" xfId="0" quotePrefix="1" applyFont="1" applyBorder="1" applyAlignment="1">
      <alignment horizontal="center"/>
    </xf>
    <xf numFmtId="0" fontId="13" fillId="0" borderId="17" xfId="0" quotePrefix="1" applyFont="1" applyBorder="1" applyAlignment="1">
      <alignment horizontal="center"/>
    </xf>
    <xf numFmtId="0" fontId="2" fillId="0" borderId="20" xfId="0" applyFont="1" applyBorder="1"/>
    <xf numFmtId="0" fontId="2" fillId="0" borderId="20" xfId="0" applyFont="1" applyBorder="1" applyAlignment="1">
      <alignment horizontal="center"/>
    </xf>
    <xf numFmtId="0" fontId="20" fillId="6" borderId="0" xfId="0" applyFont="1" applyFill="1"/>
    <xf numFmtId="0" fontId="20" fillId="6" borderId="0" xfId="0" applyFont="1" applyFill="1" applyAlignment="1">
      <alignment horizontal="center"/>
    </xf>
    <xf numFmtId="37" fontId="13" fillId="5" borderId="0" xfId="0" quotePrefix="1" applyNumberFormat="1" applyFont="1" applyFill="1" applyAlignment="1">
      <alignment horizontal="center"/>
    </xf>
    <xf numFmtId="0" fontId="4" fillId="5" borderId="0" xfId="0" applyFont="1" applyFill="1"/>
    <xf numFmtId="0" fontId="6" fillId="0" borderId="14" xfId="0" applyFont="1" applyBorder="1"/>
    <xf numFmtId="0" fontId="6" fillId="0" borderId="15" xfId="0" applyFont="1" applyBorder="1"/>
    <xf numFmtId="0" fontId="6" fillId="0" borderId="16" xfId="0" applyFont="1" applyBorder="1"/>
    <xf numFmtId="37" fontId="2" fillId="0" borderId="0" xfId="0" applyNumberFormat="1" applyFont="1"/>
    <xf numFmtId="0" fontId="2" fillId="0" borderId="23" xfId="0" applyFont="1" applyBorder="1"/>
    <xf numFmtId="0" fontId="2" fillId="0" borderId="24" xfId="0" applyFont="1" applyBorder="1"/>
    <xf numFmtId="0" fontId="22" fillId="5" borderId="22" xfId="0" applyFont="1" applyFill="1" applyBorder="1"/>
    <xf numFmtId="0" fontId="22" fillId="5" borderId="23" xfId="0" applyFont="1" applyFill="1" applyBorder="1"/>
    <xf numFmtId="0" fontId="22" fillId="5" borderId="24" xfId="0" applyFont="1" applyFill="1" applyBorder="1"/>
    <xf numFmtId="0" fontId="22" fillId="5" borderId="25" xfId="0" applyFont="1" applyFill="1" applyBorder="1"/>
    <xf numFmtId="0" fontId="22" fillId="5" borderId="0" xfId="0" applyFont="1" applyFill="1"/>
    <xf numFmtId="0" fontId="22" fillId="5" borderId="26" xfId="0" applyFont="1" applyFill="1" applyBorder="1"/>
    <xf numFmtId="37" fontId="22" fillId="5" borderId="26" xfId="0" applyNumberFormat="1" applyFont="1" applyFill="1" applyBorder="1"/>
    <xf numFmtId="0" fontId="22" fillId="5" borderId="27" xfId="0" applyFont="1" applyFill="1" applyBorder="1"/>
    <xf numFmtId="0" fontId="22" fillId="5" borderId="28" xfId="0" applyFont="1" applyFill="1" applyBorder="1"/>
    <xf numFmtId="0" fontId="22" fillId="5" borderId="29" xfId="0" applyFont="1" applyFill="1" applyBorder="1"/>
    <xf numFmtId="0" fontId="13" fillId="0" borderId="14" xfId="0" applyFont="1" applyBorder="1"/>
    <xf numFmtId="0" fontId="13" fillId="0" borderId="15" xfId="0" applyFont="1" applyBorder="1"/>
    <xf numFmtId="0" fontId="13" fillId="0" borderId="16" xfId="0" applyFont="1" applyBorder="1"/>
    <xf numFmtId="0" fontId="6" fillId="0" borderId="22" xfId="0" applyFont="1" applyBorder="1"/>
    <xf numFmtId="0" fontId="6" fillId="0" borderId="23" xfId="0" applyFont="1" applyBorder="1"/>
    <xf numFmtId="0" fontId="6" fillId="0" borderId="24" xfId="0" applyFont="1" applyBorder="1"/>
    <xf numFmtId="0" fontId="6" fillId="0" borderId="27" xfId="0" applyFont="1" applyBorder="1"/>
    <xf numFmtId="0" fontId="6" fillId="0" borderId="28" xfId="0" applyFont="1" applyBorder="1"/>
    <xf numFmtId="0" fontId="6" fillId="0" borderId="29" xfId="0" applyFont="1" applyBorder="1"/>
    <xf numFmtId="164" fontId="13" fillId="0" borderId="22" xfId="0" applyNumberFormat="1" applyFont="1" applyBorder="1"/>
    <xf numFmtId="164" fontId="13" fillId="0" borderId="27" xfId="0" applyNumberFormat="1" applyFont="1" applyBorder="1"/>
    <xf numFmtId="0" fontId="2" fillId="0" borderId="22" xfId="0" applyFont="1" applyBorder="1"/>
    <xf numFmtId="0" fontId="2" fillId="0" borderId="25" xfId="0" applyFont="1" applyBorder="1"/>
    <xf numFmtId="0" fontId="2" fillId="0" borderId="26" xfId="0" applyFont="1" applyBorder="1"/>
    <xf numFmtId="0" fontId="2" fillId="0" borderId="27" xfId="0" applyFont="1" applyBorder="1"/>
    <xf numFmtId="0" fontId="2" fillId="0" borderId="28" xfId="0" applyFont="1" applyBorder="1"/>
    <xf numFmtId="0" fontId="2" fillId="0" borderId="29" xfId="0" applyFont="1" applyBorder="1"/>
    <xf numFmtId="0" fontId="2" fillId="0" borderId="8" xfId="0" applyFont="1" applyBorder="1"/>
    <xf numFmtId="0" fontId="23" fillId="0" borderId="0" xfId="1" applyAlignment="1"/>
    <xf numFmtId="0" fontId="7" fillId="0" borderId="22" xfId="0" applyFont="1" applyBorder="1"/>
    <xf numFmtId="0" fontId="4" fillId="0" borderId="22" xfId="0" applyFont="1" applyBorder="1"/>
    <xf numFmtId="0" fontId="4" fillId="0" borderId="27" xfId="0" applyFont="1" applyBorder="1"/>
    <xf numFmtId="0" fontId="4" fillId="0" borderId="25" xfId="0" applyFont="1" applyBorder="1"/>
    <xf numFmtId="0" fontId="1" fillId="0" borderId="22" xfId="0" applyFont="1" applyBorder="1"/>
    <xf numFmtId="0" fontId="2" fillId="3" borderId="22" xfId="0" applyFont="1" applyFill="1" applyBorder="1"/>
    <xf numFmtId="0" fontId="2" fillId="3" borderId="23" xfId="0" applyFont="1" applyFill="1" applyBorder="1"/>
    <xf numFmtId="0" fontId="2" fillId="3" borderId="24" xfId="0" applyFont="1" applyFill="1" applyBorder="1"/>
    <xf numFmtId="0" fontId="2" fillId="3" borderId="25" xfId="0" applyFont="1" applyFill="1" applyBorder="1"/>
    <xf numFmtId="0" fontId="2" fillId="3" borderId="26" xfId="0" applyFont="1" applyFill="1" applyBorder="1"/>
    <xf numFmtId="0" fontId="2" fillId="3" borderId="27" xfId="0" applyFont="1" applyFill="1" applyBorder="1"/>
    <xf numFmtId="0" fontId="2" fillId="3" borderId="28" xfId="0" applyFont="1" applyFill="1" applyBorder="1"/>
    <xf numFmtId="0" fontId="2" fillId="3" borderId="29" xfId="0" applyFont="1" applyFill="1" applyBorder="1"/>
    <xf numFmtId="0" fontId="2" fillId="0" borderId="9" xfId="0" applyFont="1" applyBorder="1"/>
    <xf numFmtId="0" fontId="10" fillId="0" borderId="31" xfId="0" applyFont="1" applyBorder="1"/>
    <xf numFmtId="0" fontId="2" fillId="0" borderId="31" xfId="0" applyFont="1" applyBorder="1"/>
    <xf numFmtId="0" fontId="24" fillId="0" borderId="14" xfId="0" applyFont="1" applyBorder="1"/>
    <xf numFmtId="0" fontId="24" fillId="0" borderId="15" xfId="0" applyFont="1" applyBorder="1"/>
    <xf numFmtId="0" fontId="24" fillId="0" borderId="16" xfId="0" applyFont="1" applyBorder="1"/>
    <xf numFmtId="0" fontId="3" fillId="0" borderId="16" xfId="0" applyFont="1" applyBorder="1"/>
    <xf numFmtId="0" fontId="4" fillId="7" borderId="0" xfId="0" applyFont="1" applyFill="1"/>
    <xf numFmtId="0" fontId="2" fillId="7" borderId="0" xfId="0" applyFont="1" applyFill="1"/>
    <xf numFmtId="0" fontId="14" fillId="7" borderId="0" xfId="0" applyFont="1" applyFill="1"/>
    <xf numFmtId="0" fontId="13" fillId="5" borderId="19" xfId="0" quotePrefix="1" applyFont="1" applyFill="1" applyBorder="1" applyAlignment="1">
      <alignment horizontal="center"/>
    </xf>
    <xf numFmtId="0" fontId="2" fillId="0" borderId="14" xfId="0" applyFont="1" applyBorder="1"/>
    <xf numFmtId="0" fontId="2" fillId="0" borderId="16" xfId="0" applyFont="1" applyBorder="1"/>
    <xf numFmtId="0" fontId="2" fillId="0" borderId="30" xfId="0" applyFont="1" applyBorder="1" applyAlignment="1">
      <alignment horizontal="center"/>
    </xf>
    <xf numFmtId="0" fontId="13" fillId="0" borderId="30" xfId="0" quotePrefix="1" applyFont="1" applyBorder="1" applyAlignment="1">
      <alignment horizontal="center"/>
    </xf>
    <xf numFmtId="0" fontId="2" fillId="0" borderId="30" xfId="0" applyFont="1" applyBorder="1"/>
    <xf numFmtId="0" fontId="4" fillId="0" borderId="30" xfId="0" applyFont="1" applyBorder="1" applyAlignment="1">
      <alignment horizontal="center" wrapText="1"/>
    </xf>
    <xf numFmtId="0" fontId="2" fillId="0" borderId="30" xfId="0" applyFont="1" applyBorder="1" applyAlignment="1">
      <alignment horizontal="center" wrapText="1"/>
    </xf>
    <xf numFmtId="0" fontId="4" fillId="0" borderId="14" xfId="0" applyFont="1" applyBorder="1"/>
    <xf numFmtId="0" fontId="4" fillId="0" borderId="16" xfId="0" applyFont="1" applyBorder="1"/>
    <xf numFmtId="0" fontId="13" fillId="0" borderId="0" xfId="0" applyFont="1" applyAlignment="1">
      <alignment horizontal="center"/>
    </xf>
    <xf numFmtId="0" fontId="13" fillId="5" borderId="18" xfId="0" quotePrefix="1" applyFont="1" applyFill="1" applyBorder="1" applyAlignment="1">
      <alignment horizontal="center"/>
    </xf>
    <xf numFmtId="0" fontId="13" fillId="5" borderId="17" xfId="0" applyFont="1" applyFill="1" applyBorder="1" applyAlignment="1">
      <alignment horizontal="center"/>
    </xf>
    <xf numFmtId="0" fontId="13" fillId="5" borderId="17" xfId="0" quotePrefix="1" applyFont="1" applyFill="1" applyBorder="1" applyAlignment="1">
      <alignment horizontal="center"/>
    </xf>
    <xf numFmtId="37" fontId="14" fillId="0" borderId="0" xfId="0" applyNumberFormat="1" applyFont="1" applyAlignment="1">
      <alignment horizontal="center"/>
    </xf>
    <xf numFmtId="0" fontId="14" fillId="0" borderId="20" xfId="0" applyFont="1" applyBorder="1" applyAlignment="1">
      <alignment horizontal="center"/>
    </xf>
    <xf numFmtId="0" fontId="14" fillId="0" borderId="21" xfId="0" applyFont="1" applyBorder="1" applyAlignment="1">
      <alignment horizontal="center"/>
    </xf>
    <xf numFmtId="37" fontId="13" fillId="5" borderId="0" xfId="0" applyNumberFormat="1" applyFont="1" applyFill="1" applyAlignment="1">
      <alignment horizontal="center"/>
    </xf>
    <xf numFmtId="0" fontId="13" fillId="5" borderId="0" xfId="0" applyFont="1" applyFill="1" applyAlignment="1">
      <alignment horizontal="center"/>
    </xf>
    <xf numFmtId="0" fontId="2" fillId="0" borderId="15" xfId="0" applyFont="1" applyBorder="1"/>
    <xf numFmtId="0" fontId="4" fillId="0" borderId="23" xfId="0" applyFont="1" applyBorder="1"/>
    <xf numFmtId="0" fontId="4" fillId="0" borderId="24" xfId="0" applyFont="1" applyBorder="1"/>
    <xf numFmtId="0" fontId="4" fillId="0" borderId="28" xfId="0" applyFont="1" applyBorder="1"/>
    <xf numFmtId="0" fontId="4" fillId="0" borderId="29" xfId="0" applyFont="1" applyBorder="1"/>
    <xf numFmtId="0" fontId="2" fillId="0" borderId="25" xfId="0" applyFont="1" applyBorder="1" applyAlignment="1">
      <alignment horizontal="right"/>
    </xf>
    <xf numFmtId="0" fontId="4" fillId="0" borderId="26" xfId="0" applyFont="1" applyBorder="1"/>
    <xf numFmtId="0" fontId="2" fillId="0" borderId="27" xfId="0" applyFont="1" applyBorder="1" applyAlignment="1">
      <alignment horizontal="right"/>
    </xf>
    <xf numFmtId="0" fontId="7" fillId="0" borderId="25" xfId="0" applyFont="1" applyBorder="1"/>
    <xf numFmtId="0" fontId="26" fillId="0" borderId="25" xfId="0" applyFont="1" applyBorder="1"/>
    <xf numFmtId="0" fontId="26" fillId="0" borderId="22" xfId="0" applyFont="1" applyBorder="1"/>
    <xf numFmtId="0" fontId="26" fillId="0" borderId="27" xfId="0" applyFont="1" applyBorder="1"/>
    <xf numFmtId="0" fontId="7" fillId="5" borderId="25" xfId="0" applyFont="1" applyFill="1" applyBorder="1"/>
    <xf numFmtId="0" fontId="2" fillId="5" borderId="0" xfId="0" applyFont="1" applyFill="1"/>
    <xf numFmtId="0" fontId="2" fillId="5" borderId="26" xfId="0" applyFont="1" applyFill="1" applyBorder="1"/>
    <xf numFmtId="3" fontId="17" fillId="0" borderId="33" xfId="0" applyNumberFormat="1" applyFont="1" applyBorder="1"/>
    <xf numFmtId="0" fontId="5" fillId="0" borderId="33" xfId="0" applyFont="1" applyBorder="1"/>
    <xf numFmtId="0" fontId="3" fillId="0" borderId="33" xfId="0" applyFont="1" applyBorder="1"/>
    <xf numFmtId="0" fontId="17" fillId="0" borderId="33" xfId="0" applyFont="1" applyBorder="1"/>
    <xf numFmtId="0" fontId="2" fillId="0" borderId="33" xfId="0" applyFont="1" applyBorder="1"/>
    <xf numFmtId="164" fontId="17" fillId="0" borderId="33" xfId="0" applyNumberFormat="1" applyFont="1" applyBorder="1"/>
    <xf numFmtId="3" fontId="19" fillId="0" borderId="33" xfId="0" applyNumberFormat="1" applyFont="1" applyBorder="1"/>
    <xf numFmtId="0" fontId="19" fillId="0" borderId="33" xfId="0" applyFont="1" applyBorder="1"/>
    <xf numFmtId="3" fontId="17" fillId="0" borderId="34" xfId="0" applyNumberFormat="1" applyFont="1" applyBorder="1"/>
    <xf numFmtId="0" fontId="5" fillId="0" borderId="34" xfId="0" applyFont="1" applyBorder="1"/>
    <xf numFmtId="0" fontId="3" fillId="0" borderId="34" xfId="0" applyFont="1" applyBorder="1"/>
    <xf numFmtId="0" fontId="6" fillId="0" borderId="35" xfId="0" applyFont="1" applyBorder="1"/>
    <xf numFmtId="0" fontId="5" fillId="0" borderId="36" xfId="0" applyFont="1" applyBorder="1"/>
    <xf numFmtId="0" fontId="5" fillId="0" borderId="37" xfId="0" applyFont="1" applyBorder="1" applyAlignment="1">
      <alignment wrapText="1"/>
    </xf>
    <xf numFmtId="0" fontId="5" fillId="0" borderId="35" xfId="0" applyFont="1" applyBorder="1" applyAlignment="1">
      <alignment wrapText="1"/>
    </xf>
    <xf numFmtId="0" fontId="17" fillId="0" borderId="34" xfId="0" applyFont="1" applyBorder="1"/>
    <xf numFmtId="0" fontId="2" fillId="0" borderId="34" xfId="0" applyFont="1" applyBorder="1"/>
    <xf numFmtId="0" fontId="5" fillId="0" borderId="35" xfId="0" applyFont="1" applyBorder="1"/>
    <xf numFmtId="0" fontId="4" fillId="0" borderId="36" xfId="0" applyFont="1" applyBorder="1"/>
    <xf numFmtId="0" fontId="6" fillId="0" borderId="37" xfId="0" applyFont="1" applyBorder="1" applyAlignment="1">
      <alignment wrapText="1"/>
    </xf>
    <xf numFmtId="164" fontId="13" fillId="0" borderId="38" xfId="0" applyNumberFormat="1" applyFont="1" applyBorder="1"/>
    <xf numFmtId="0" fontId="2" fillId="0" borderId="38" xfId="0" applyFont="1" applyBorder="1"/>
    <xf numFmtId="3" fontId="14" fillId="2" borderId="14" xfId="0" applyNumberFormat="1" applyFont="1" applyFill="1" applyBorder="1"/>
    <xf numFmtId="164" fontId="14" fillId="2" borderId="15" xfId="0" applyNumberFormat="1" applyFont="1" applyFill="1" applyBorder="1"/>
    <xf numFmtId="164" fontId="14" fillId="2" borderId="16" xfId="0" applyNumberFormat="1" applyFont="1" applyFill="1" applyBorder="1"/>
    <xf numFmtId="164" fontId="14" fillId="3" borderId="14" xfId="0" applyNumberFormat="1" applyFont="1" applyFill="1" applyBorder="1"/>
    <xf numFmtId="164" fontId="14" fillId="3" borderId="16" xfId="0" applyNumberFormat="1" applyFont="1" applyFill="1" applyBorder="1"/>
    <xf numFmtId="164" fontId="14" fillId="3" borderId="15" xfId="0" applyNumberFormat="1" applyFont="1" applyFill="1" applyBorder="1"/>
    <xf numFmtId="37" fontId="13" fillId="0" borderId="0" xfId="0" applyNumberFormat="1" applyFont="1"/>
    <xf numFmtId="0" fontId="14" fillId="3" borderId="5" xfId="0" quotePrefix="1" applyFont="1" applyFill="1" applyBorder="1" applyAlignment="1">
      <alignment horizontal="center"/>
    </xf>
    <xf numFmtId="0" fontId="14" fillId="0" borderId="5" xfId="0" applyFont="1" applyBorder="1" applyAlignment="1">
      <alignment horizontal="center"/>
    </xf>
    <xf numFmtId="0" fontId="14" fillId="2" borderId="0" xfId="0" quotePrefix="1" applyFont="1" applyFill="1" applyAlignment="1">
      <alignment horizontal="center"/>
    </xf>
    <xf numFmtId="164" fontId="2" fillId="5" borderId="0" xfId="0" applyNumberFormat="1" applyFont="1" applyFill="1"/>
    <xf numFmtId="0" fontId="7" fillId="0" borderId="0" xfId="0" applyFont="1" applyAlignment="1">
      <alignment horizontal="right" readingOrder="2"/>
    </xf>
    <xf numFmtId="0" fontId="27" fillId="0" borderId="0" xfId="0" applyFont="1"/>
    <xf numFmtId="0" fontId="28" fillId="0" borderId="0" xfId="0" applyFont="1"/>
    <xf numFmtId="0" fontId="12" fillId="0" borderId="0" xfId="0" applyFont="1"/>
    <xf numFmtId="0" fontId="2" fillId="0" borderId="5" xfId="0" applyFont="1" applyBorder="1" applyAlignment="1">
      <alignment horizontal="right" readingOrder="2"/>
    </xf>
    <xf numFmtId="3" fontId="14" fillId="0" borderId="0" xfId="0" applyNumberFormat="1" applyFont="1"/>
    <xf numFmtId="0" fontId="2" fillId="0" borderId="0" xfId="0" applyFont="1" applyAlignment="1">
      <alignment horizontal="center" readingOrder="2"/>
    </xf>
    <xf numFmtId="164" fontId="14" fillId="0" borderId="0" xfId="0" applyNumberFormat="1" applyFont="1"/>
    <xf numFmtId="165" fontId="2" fillId="0" borderId="0" xfId="0" applyNumberFormat="1" applyFont="1"/>
    <xf numFmtId="3" fontId="14" fillId="0" borderId="12" xfId="0" applyNumberFormat="1" applyFont="1" applyBorder="1"/>
    <xf numFmtId="0" fontId="2" fillId="0" borderId="22" xfId="0" applyFont="1" applyBorder="1" applyAlignment="1">
      <alignment horizontal="right" readingOrder="2"/>
    </xf>
    <xf numFmtId="0" fontId="2" fillId="0" borderId="25" xfId="0" applyFont="1" applyBorder="1" applyAlignment="1">
      <alignment horizontal="right" readingOrder="2"/>
    </xf>
    <xf numFmtId="0" fontId="2" fillId="0" borderId="14" xfId="0" applyFont="1" applyBorder="1" applyAlignment="1">
      <alignment horizontal="right" readingOrder="2"/>
    </xf>
    <xf numFmtId="3" fontId="29" fillId="0" borderId="0" xfId="0" applyNumberFormat="1" applyFont="1"/>
    <xf numFmtId="164" fontId="6" fillId="0" borderId="12" xfId="0" applyNumberFormat="1" applyFont="1" applyBorder="1"/>
    <xf numFmtId="164" fontId="6" fillId="0" borderId="0" xfId="0" applyNumberFormat="1" applyFont="1"/>
    <xf numFmtId="0" fontId="4" fillId="0" borderId="5" xfId="0" applyFont="1" applyBorder="1"/>
    <xf numFmtId="0" fontId="4" fillId="0" borderId="20" xfId="0" applyFont="1" applyBorder="1"/>
    <xf numFmtId="0" fontId="10" fillId="0" borderId="22" xfId="0" applyFont="1" applyBorder="1"/>
    <xf numFmtId="0" fontId="30" fillId="0" borderId="22" xfId="0" applyFont="1" applyBorder="1"/>
    <xf numFmtId="0" fontId="14" fillId="0" borderId="23" xfId="0" applyFont="1" applyBorder="1"/>
    <xf numFmtId="0" fontId="14" fillId="0" borderId="24" xfId="0" applyFont="1" applyBorder="1"/>
    <xf numFmtId="0" fontId="14" fillId="0" borderId="25" xfId="0" applyFont="1" applyBorder="1"/>
    <xf numFmtId="0" fontId="14" fillId="0" borderId="26" xfId="0" applyFont="1" applyBorder="1"/>
    <xf numFmtId="0" fontId="14" fillId="0" borderId="27" xfId="0" applyFont="1" applyBorder="1"/>
    <xf numFmtId="0" fontId="14" fillId="0" borderId="28" xfId="0" applyFont="1" applyBorder="1"/>
    <xf numFmtId="0" fontId="9" fillId="0" borderId="28" xfId="0" applyFont="1" applyBorder="1"/>
    <xf numFmtId="164" fontId="14" fillId="0" borderId="39" xfId="0" applyNumberFormat="1" applyFont="1" applyBorder="1"/>
    <xf numFmtId="0" fontId="14" fillId="0" borderId="29" xfId="0" applyFont="1" applyBorder="1"/>
    <xf numFmtId="3" fontId="14" fillId="0" borderId="39" xfId="0" applyNumberFormat="1" applyFont="1" applyBorder="1"/>
    <xf numFmtId="164" fontId="15" fillId="0" borderId="0" xfId="0" applyNumberFormat="1" applyFont="1"/>
    <xf numFmtId="0" fontId="31" fillId="0" borderId="0" xfId="0" applyFont="1"/>
    <xf numFmtId="164" fontId="15" fillId="0" borderId="40" xfId="0" applyNumberFormat="1" applyFont="1" applyBorder="1"/>
    <xf numFmtId="0" fontId="2" fillId="0" borderId="21" xfId="0" applyFont="1" applyBorder="1" applyAlignment="1">
      <alignment horizontal="center"/>
    </xf>
    <xf numFmtId="3" fontId="2" fillId="0" borderId="21" xfId="0" applyNumberFormat="1" applyFont="1" applyBorder="1" applyAlignment="1">
      <alignment horizontal="center"/>
    </xf>
    <xf numFmtId="0" fontId="32" fillId="0" borderId="0" xfId="0" applyFont="1"/>
    <xf numFmtId="0" fontId="33" fillId="0" borderId="0" xfId="0" applyFont="1"/>
    <xf numFmtId="37" fontId="17" fillId="0" borderId="33" xfId="0" applyNumberFormat="1" applyFont="1" applyBorder="1"/>
    <xf numFmtId="0" fontId="3" fillId="0" borderId="0" xfId="2" applyFont="1"/>
    <xf numFmtId="0" fontId="2" fillId="0" borderId="0" xfId="2" applyFont="1"/>
    <xf numFmtId="0" fontId="4" fillId="0" borderId="0" xfId="2" applyFont="1" applyAlignment="1">
      <alignment horizontal="right"/>
    </xf>
    <xf numFmtId="0" fontId="2" fillId="0" borderId="0" xfId="2" applyFont="1" applyAlignment="1">
      <alignment horizontal="right"/>
    </xf>
    <xf numFmtId="0" fontId="2" fillId="0" borderId="5" xfId="2" applyFont="1" applyBorder="1"/>
    <xf numFmtId="3" fontId="14" fillId="0" borderId="0" xfId="2" applyNumberFormat="1" applyFont="1"/>
    <xf numFmtId="0" fontId="14" fillId="0" borderId="0" xfId="2" applyFont="1"/>
    <xf numFmtId="164" fontId="14" fillId="0" borderId="0" xfId="2" applyNumberFormat="1" applyFont="1"/>
    <xf numFmtId="3" fontId="14" fillId="0" borderId="12" xfId="2" applyNumberFormat="1" applyFont="1" applyBorder="1"/>
    <xf numFmtId="3" fontId="2" fillId="0" borderId="0" xfId="2" applyNumberFormat="1" applyFont="1"/>
    <xf numFmtId="3" fontId="2" fillId="0" borderId="12" xfId="2" applyNumberFormat="1" applyFont="1" applyBorder="1"/>
    <xf numFmtId="164" fontId="2" fillId="0" borderId="0" xfId="2" applyNumberFormat="1" applyFont="1"/>
    <xf numFmtId="164" fontId="6" fillId="0" borderId="12" xfId="2" applyNumberFormat="1" applyFont="1" applyBorder="1"/>
    <xf numFmtId="164" fontId="6" fillId="0" borderId="0" xfId="2" applyNumberFormat="1" applyFont="1"/>
    <xf numFmtId="0" fontId="2" fillId="0" borderId="20" xfId="2" applyFont="1" applyBorder="1"/>
    <xf numFmtId="0" fontId="2" fillId="0" borderId="0" xfId="2" applyFont="1" applyAlignment="1">
      <alignment horizontal="center"/>
    </xf>
    <xf numFmtId="0" fontId="17" fillId="0" borderId="0" xfId="2" applyFont="1"/>
    <xf numFmtId="164" fontId="4" fillId="3" borderId="0" xfId="2" applyNumberFormat="1" applyFont="1" applyFill="1"/>
    <xf numFmtId="0" fontId="2" fillId="5" borderId="0" xfId="2" applyFont="1" applyFill="1"/>
    <xf numFmtId="0" fontId="20" fillId="0" borderId="0" xfId="2" applyFont="1"/>
    <xf numFmtId="0" fontId="9" fillId="0" borderId="0" xfId="2" applyFont="1"/>
    <xf numFmtId="0" fontId="37" fillId="5" borderId="0" xfId="2" applyFont="1" applyFill="1" applyAlignment="1">
      <alignment horizontal="right"/>
    </xf>
    <xf numFmtId="0" fontId="17" fillId="10" borderId="0" xfId="2" applyFont="1" applyFill="1" applyAlignment="1">
      <alignment horizontal="right"/>
    </xf>
    <xf numFmtId="0" fontId="2" fillId="0" borderId="20" xfId="2" applyFont="1" applyBorder="1" applyAlignment="1">
      <alignment horizontal="right"/>
    </xf>
    <xf numFmtId="0" fontId="36" fillId="0" borderId="20" xfId="2" applyFont="1" applyBorder="1"/>
    <xf numFmtId="0" fontId="4" fillId="5" borderId="0" xfId="2" applyFont="1" applyFill="1" applyAlignment="1">
      <alignment horizontal="right"/>
    </xf>
    <xf numFmtId="0" fontId="2" fillId="0" borderId="5" xfId="2" applyFont="1" applyBorder="1" applyAlignment="1">
      <alignment horizontal="center"/>
    </xf>
    <xf numFmtId="3" fontId="2" fillId="0" borderId="0" xfId="2" applyNumberFormat="1" applyFont="1" applyAlignment="1">
      <alignment horizontal="center"/>
    </xf>
    <xf numFmtId="164" fontId="2" fillId="0" borderId="0" xfId="2" applyNumberFormat="1" applyFont="1" applyAlignment="1">
      <alignment horizontal="center"/>
    </xf>
    <xf numFmtId="3" fontId="2" fillId="0" borderId="12" xfId="2" applyNumberFormat="1" applyFont="1" applyBorder="1" applyAlignment="1">
      <alignment horizontal="center"/>
    </xf>
    <xf numFmtId="164" fontId="2" fillId="0" borderId="12" xfId="2" applyNumberFormat="1" applyFont="1" applyBorder="1" applyAlignment="1">
      <alignment horizontal="center"/>
    </xf>
    <xf numFmtId="0" fontId="38" fillId="0" borderId="0" xfId="2" applyFont="1" applyAlignment="1">
      <alignment horizontal="right"/>
    </xf>
    <xf numFmtId="0" fontId="2" fillId="0" borderId="5" xfId="2" applyFont="1" applyBorder="1" applyAlignment="1">
      <alignment horizontal="right"/>
    </xf>
    <xf numFmtId="0" fontId="36" fillId="0" borderId="5" xfId="2" applyFont="1" applyBorder="1"/>
    <xf numFmtId="0" fontId="14" fillId="0" borderId="5" xfId="2" applyFont="1" applyBorder="1" applyAlignment="1">
      <alignment wrapText="1"/>
    </xf>
    <xf numFmtId="0" fontId="14" fillId="0" borderId="0" xfId="2" applyFont="1" applyAlignment="1">
      <alignment horizontal="right"/>
    </xf>
    <xf numFmtId="3" fontId="14" fillId="0" borderId="17" xfId="2" applyNumberFormat="1" applyFont="1" applyBorder="1"/>
    <xf numFmtId="164" fontId="14" fillId="0" borderId="19" xfId="2" applyNumberFormat="1" applyFont="1" applyBorder="1"/>
    <xf numFmtId="164" fontId="14" fillId="0" borderId="18" xfId="2" applyNumberFormat="1" applyFont="1" applyBorder="1"/>
    <xf numFmtId="0" fontId="15" fillId="0" borderId="0" xfId="2" applyFont="1"/>
    <xf numFmtId="0" fontId="15" fillId="0" borderId="0" xfId="2" applyFont="1" applyAlignment="1">
      <alignment horizontal="right"/>
    </xf>
    <xf numFmtId="0" fontId="37" fillId="0" borderId="0" xfId="2" applyFont="1" applyAlignment="1">
      <alignment horizontal="right"/>
    </xf>
    <xf numFmtId="0" fontId="10" fillId="5" borderId="0" xfId="2" applyFont="1" applyFill="1" applyAlignment="1">
      <alignment horizontal="right"/>
    </xf>
    <xf numFmtId="164" fontId="14" fillId="0" borderId="12" xfId="2" applyNumberFormat="1" applyFont="1" applyBorder="1"/>
    <xf numFmtId="0" fontId="10" fillId="0" borderId="0" xfId="2" applyFont="1" applyAlignment="1">
      <alignment horizontal="right"/>
    </xf>
    <xf numFmtId="0" fontId="34" fillId="0" borderId="0" xfId="2"/>
    <xf numFmtId="0" fontId="40" fillId="0" borderId="0" xfId="2" applyFont="1" applyAlignment="1">
      <alignment horizontal="right" readingOrder="2"/>
    </xf>
    <xf numFmtId="0" fontId="41" fillId="0" borderId="0" xfId="2" applyFont="1" applyAlignment="1">
      <alignment horizontal="right" readingOrder="2"/>
    </xf>
    <xf numFmtId="0" fontId="35" fillId="0" borderId="0" xfId="2" applyFont="1"/>
    <xf numFmtId="164" fontId="40" fillId="0" borderId="0" xfId="2" applyNumberFormat="1" applyFont="1" applyAlignment="1">
      <alignment horizontal="right" readingOrder="2"/>
    </xf>
    <xf numFmtId="3" fontId="40" fillId="0" borderId="0" xfId="2" applyNumberFormat="1" applyFont="1" applyAlignment="1">
      <alignment horizontal="right" readingOrder="2"/>
    </xf>
    <xf numFmtId="0" fontId="40" fillId="0" borderId="0" xfId="2" applyFont="1" applyAlignment="1">
      <alignment horizontal="center" readingOrder="2"/>
    </xf>
    <xf numFmtId="0" fontId="41" fillId="2" borderId="0" xfId="2" applyFont="1" applyFill="1" applyAlignment="1">
      <alignment horizontal="right" readingOrder="2"/>
    </xf>
    <xf numFmtId="0" fontId="40" fillId="0" borderId="5" xfId="2" applyFont="1" applyBorder="1" applyAlignment="1">
      <alignment horizontal="right" readingOrder="2"/>
    </xf>
    <xf numFmtId="0" fontId="35" fillId="0" borderId="5" xfId="2" applyFont="1" applyBorder="1"/>
    <xf numFmtId="0" fontId="42" fillId="0" borderId="5" xfId="2" applyFont="1" applyBorder="1"/>
    <xf numFmtId="0" fontId="42" fillId="0" borderId="5" xfId="2" applyFont="1" applyBorder="1" applyAlignment="1">
      <alignment wrapText="1"/>
    </xf>
    <xf numFmtId="0" fontId="40" fillId="0" borderId="0" xfId="2" applyFont="1"/>
    <xf numFmtId="0" fontId="43" fillId="0" borderId="0" xfId="2" applyFont="1" applyAlignment="1">
      <alignment horizontal="right" readingOrder="2"/>
    </xf>
    <xf numFmtId="0" fontId="44" fillId="0" borderId="0" xfId="2" applyFont="1"/>
    <xf numFmtId="164" fontId="45" fillId="0" borderId="0" xfId="2" applyNumberFormat="1" applyFont="1" applyAlignment="1">
      <alignment horizontal="right" readingOrder="2"/>
    </xf>
    <xf numFmtId="164" fontId="45" fillId="0" borderId="0" xfId="2" applyNumberFormat="1" applyFont="1"/>
    <xf numFmtId="0" fontId="46" fillId="0" borderId="0" xfId="2" applyFont="1"/>
    <xf numFmtId="0" fontId="47" fillId="0" borderId="0" xfId="2" applyFont="1"/>
    <xf numFmtId="0" fontId="48" fillId="0" borderId="0" xfId="2" applyFont="1"/>
    <xf numFmtId="0" fontId="42" fillId="0" borderId="0" xfId="2" applyFont="1" applyAlignment="1">
      <alignment horizontal="right" readingOrder="2"/>
    </xf>
    <xf numFmtId="164" fontId="47" fillId="0" borderId="0" xfId="2" applyNumberFormat="1" applyFont="1" applyAlignment="1">
      <alignment horizontal="right" readingOrder="2"/>
    </xf>
    <xf numFmtId="164" fontId="47" fillId="0" borderId="0" xfId="2" applyNumberFormat="1" applyFont="1"/>
    <xf numFmtId="3" fontId="47" fillId="0" borderId="0" xfId="2" applyNumberFormat="1" applyFont="1" applyAlignment="1">
      <alignment horizontal="right" readingOrder="2"/>
    </xf>
    <xf numFmtId="3" fontId="47" fillId="0" borderId="0" xfId="2" applyNumberFormat="1" applyFont="1"/>
    <xf numFmtId="0" fontId="42" fillId="11" borderId="0" xfId="2" applyFont="1" applyFill="1" applyAlignment="1">
      <alignment horizontal="right" readingOrder="2"/>
    </xf>
    <xf numFmtId="0" fontId="48" fillId="11" borderId="0" xfId="2" applyFont="1" applyFill="1"/>
    <xf numFmtId="0" fontId="43" fillId="11" borderId="0" xfId="2" applyFont="1" applyFill="1" applyAlignment="1">
      <alignment horizontal="right" readingOrder="2"/>
    </xf>
    <xf numFmtId="0" fontId="44" fillId="11" borderId="0" xfId="2" applyFont="1" applyFill="1"/>
    <xf numFmtId="3" fontId="45" fillId="0" borderId="0" xfId="2" applyNumberFormat="1" applyFont="1" applyAlignment="1">
      <alignment horizontal="right" readingOrder="2"/>
    </xf>
    <xf numFmtId="3" fontId="45" fillId="0" borderId="0" xfId="2" applyNumberFormat="1" applyFont="1"/>
    <xf numFmtId="0" fontId="47" fillId="0" borderId="0" xfId="2" applyFont="1" applyAlignment="1">
      <alignment horizontal="center" readingOrder="2"/>
    </xf>
    <xf numFmtId="0" fontId="47" fillId="0" borderId="0" xfId="2" applyFont="1" applyAlignment="1">
      <alignment horizontal="center"/>
    </xf>
    <xf numFmtId="0" fontId="49" fillId="0" borderId="0" xfId="2" applyFont="1"/>
    <xf numFmtId="164" fontId="49" fillId="3" borderId="12" xfId="2" applyNumberFormat="1" applyFont="1" applyFill="1" applyBorder="1"/>
    <xf numFmtId="164" fontId="49" fillId="2" borderId="12" xfId="2" applyNumberFormat="1" applyFont="1" applyFill="1" applyBorder="1"/>
    <xf numFmtId="164" fontId="49" fillId="2" borderId="12" xfId="2" applyNumberFormat="1" applyFont="1" applyFill="1" applyBorder="1" applyAlignment="1">
      <alignment horizontal="right"/>
    </xf>
    <xf numFmtId="0" fontId="40" fillId="0" borderId="5" xfId="2" applyFont="1" applyBorder="1"/>
    <xf numFmtId="0" fontId="40" fillId="0" borderId="5" xfId="2" applyFont="1" applyBorder="1" applyAlignment="1">
      <alignment wrapText="1"/>
    </xf>
    <xf numFmtId="0" fontId="41" fillId="0" borderId="0" xfId="2" applyFont="1"/>
    <xf numFmtId="164" fontId="40" fillId="0" borderId="0" xfId="2" applyNumberFormat="1" applyFont="1"/>
    <xf numFmtId="0" fontId="41" fillId="12" borderId="22" xfId="2" applyFont="1" applyFill="1" applyBorder="1"/>
    <xf numFmtId="0" fontId="41" fillId="12" borderId="23" xfId="2" applyFont="1" applyFill="1" applyBorder="1"/>
    <xf numFmtId="0" fontId="40" fillId="12" borderId="23" xfId="2" applyFont="1" applyFill="1" applyBorder="1"/>
    <xf numFmtId="0" fontId="40" fillId="12" borderId="24" xfId="2" applyFont="1" applyFill="1" applyBorder="1"/>
    <xf numFmtId="0" fontId="40" fillId="12" borderId="25" xfId="2" applyFont="1" applyFill="1" applyBorder="1"/>
    <xf numFmtId="0" fontId="40" fillId="12" borderId="0" xfId="2" applyFont="1" applyFill="1"/>
    <xf numFmtId="0" fontId="40" fillId="12" borderId="26" xfId="2" applyFont="1" applyFill="1" applyBorder="1"/>
    <xf numFmtId="0" fontId="41" fillId="12" borderId="25" xfId="2" applyFont="1" applyFill="1" applyBorder="1"/>
    <xf numFmtId="0" fontId="34" fillId="12" borderId="0" xfId="2" applyFill="1"/>
    <xf numFmtId="0" fontId="41" fillId="12" borderId="0" xfId="2" applyFont="1" applyFill="1"/>
    <xf numFmtId="0" fontId="47" fillId="12" borderId="25" xfId="2" applyFont="1" applyFill="1" applyBorder="1"/>
    <xf numFmtId="0" fontId="48" fillId="12" borderId="0" xfId="2" applyFont="1" applyFill="1"/>
    <xf numFmtId="164" fontId="47" fillId="12" borderId="0" xfId="2" applyNumberFormat="1" applyFont="1" applyFill="1"/>
    <xf numFmtId="0" fontId="47" fillId="12" borderId="0" xfId="2" applyFont="1" applyFill="1"/>
    <xf numFmtId="3" fontId="47" fillId="12" borderId="0" xfId="2" applyNumberFormat="1" applyFont="1" applyFill="1"/>
    <xf numFmtId="0" fontId="47" fillId="12" borderId="26" xfId="2" applyFont="1" applyFill="1" applyBorder="1"/>
    <xf numFmtId="164" fontId="47" fillId="12" borderId="12" xfId="2" applyNumberFormat="1" applyFont="1" applyFill="1" applyBorder="1"/>
    <xf numFmtId="0" fontId="45" fillId="12" borderId="0" xfId="2" applyFont="1" applyFill="1"/>
    <xf numFmtId="0" fontId="48" fillId="12" borderId="25" xfId="2" applyFont="1" applyFill="1" applyBorder="1"/>
    <xf numFmtId="0" fontId="45" fillId="12" borderId="27" xfId="2" applyFont="1" applyFill="1" applyBorder="1"/>
    <xf numFmtId="0" fontId="47" fillId="12" borderId="28" xfId="2" applyFont="1" applyFill="1" applyBorder="1"/>
    <xf numFmtId="164" fontId="45" fillId="12" borderId="39" xfId="2" applyNumberFormat="1" applyFont="1" applyFill="1" applyBorder="1"/>
    <xf numFmtId="0" fontId="34" fillId="12" borderId="28" xfId="2" applyFill="1" applyBorder="1"/>
    <xf numFmtId="0" fontId="45" fillId="12" borderId="28" xfId="2" applyFont="1" applyFill="1" applyBorder="1"/>
    <xf numFmtId="0" fontId="47" fillId="12" borderId="29" xfId="2" applyFont="1" applyFill="1" applyBorder="1"/>
    <xf numFmtId="164" fontId="40" fillId="0" borderId="12" xfId="2" applyNumberFormat="1" applyFont="1" applyBorder="1"/>
    <xf numFmtId="3" fontId="40" fillId="0" borderId="0" xfId="2" applyNumberFormat="1" applyFont="1"/>
    <xf numFmtId="3" fontId="40" fillId="0" borderId="12" xfId="2" applyNumberFormat="1" applyFont="1" applyBorder="1"/>
    <xf numFmtId="164" fontId="40" fillId="0" borderId="0" xfId="2" applyNumberFormat="1" applyFont="1" applyAlignment="1">
      <alignment horizontal="right"/>
    </xf>
    <xf numFmtId="3" fontId="40" fillId="0" borderId="0" xfId="2" applyNumberFormat="1" applyFont="1" applyAlignment="1">
      <alignment horizontal="right"/>
    </xf>
    <xf numFmtId="0" fontId="50" fillId="0" borderId="0" xfId="2" applyFont="1"/>
    <xf numFmtId="0" fontId="40" fillId="0" borderId="22" xfId="2" applyFont="1" applyBorder="1"/>
    <xf numFmtId="0" fontId="40" fillId="0" borderId="23" xfId="2" applyFont="1" applyBorder="1"/>
    <xf numFmtId="0" fontId="40" fillId="0" borderId="24" xfId="2" applyFont="1" applyBorder="1"/>
    <xf numFmtId="0" fontId="40" fillId="0" borderId="25" xfId="2" applyFont="1" applyBorder="1"/>
    <xf numFmtId="0" fontId="40" fillId="0" borderId="26" xfId="2" applyFont="1" applyBorder="1"/>
    <xf numFmtId="0" fontId="40" fillId="0" borderId="27" xfId="2" applyFont="1" applyBorder="1"/>
    <xf numFmtId="0" fontId="40" fillId="0" borderId="28" xfId="2" applyFont="1" applyBorder="1"/>
    <xf numFmtId="0" fontId="40" fillId="0" borderId="29" xfId="2" applyFont="1" applyBorder="1"/>
    <xf numFmtId="0" fontId="41" fillId="0" borderId="22" xfId="2" applyFont="1" applyBorder="1"/>
    <xf numFmtId="0" fontId="47" fillId="0" borderId="0" xfId="2" applyFont="1" applyAlignment="1">
      <alignment horizontal="right" readingOrder="2"/>
    </xf>
    <xf numFmtId="0" fontId="45" fillId="5" borderId="0" xfId="2" applyFont="1" applyFill="1"/>
    <xf numFmtId="0" fontId="45" fillId="0" borderId="0" xfId="2" applyFont="1"/>
    <xf numFmtId="0" fontId="47" fillId="0" borderId="0" xfId="2" applyFont="1" applyAlignment="1">
      <alignment horizontal="right"/>
    </xf>
    <xf numFmtId="164" fontId="49" fillId="0" borderId="12" xfId="2" applyNumberFormat="1" applyFont="1" applyBorder="1"/>
    <xf numFmtId="0" fontId="49" fillId="0" borderId="12" xfId="2" applyFont="1" applyBorder="1" applyAlignment="1">
      <alignment horizontal="right"/>
    </xf>
    <xf numFmtId="0" fontId="41" fillId="13" borderId="22" xfId="2" applyFont="1" applyFill="1" applyBorder="1"/>
    <xf numFmtId="0" fontId="40" fillId="13" borderId="23" xfId="2" applyFont="1" applyFill="1" applyBorder="1"/>
    <xf numFmtId="0" fontId="40" fillId="13" borderId="24" xfId="2" applyFont="1" applyFill="1" applyBorder="1"/>
    <xf numFmtId="0" fontId="40" fillId="13" borderId="25" xfId="2" applyFont="1" applyFill="1" applyBorder="1"/>
    <xf numFmtId="0" fontId="40" fillId="13" borderId="0" xfId="2" applyFont="1" applyFill="1"/>
    <xf numFmtId="0" fontId="40" fillId="13" borderId="26" xfId="2" applyFont="1" applyFill="1" applyBorder="1"/>
    <xf numFmtId="164" fontId="47" fillId="13" borderId="0" xfId="2" applyNumberFormat="1" applyFont="1" applyFill="1"/>
    <xf numFmtId="164" fontId="47" fillId="13" borderId="12" xfId="2" applyNumberFormat="1" applyFont="1" applyFill="1" applyBorder="1"/>
    <xf numFmtId="0" fontId="52" fillId="12" borderId="0" xfId="2" applyFont="1" applyFill="1"/>
    <xf numFmtId="0" fontId="47" fillId="13" borderId="0" xfId="2" applyFont="1" applyFill="1"/>
    <xf numFmtId="0" fontId="41" fillId="13" borderId="27" xfId="2" applyFont="1" applyFill="1" applyBorder="1"/>
    <xf numFmtId="0" fontId="41" fillId="13" borderId="28" xfId="2" applyFont="1" applyFill="1" applyBorder="1"/>
    <xf numFmtId="164" fontId="45" fillId="13" borderId="39" xfId="2" applyNumberFormat="1" applyFont="1" applyFill="1" applyBorder="1"/>
    <xf numFmtId="0" fontId="40" fillId="13" borderId="29" xfId="2" applyFont="1" applyFill="1" applyBorder="1"/>
    <xf numFmtId="0" fontId="41" fillId="9" borderId="22" xfId="2" applyFont="1" applyFill="1" applyBorder="1"/>
    <xf numFmtId="0" fontId="40" fillId="9" borderId="23" xfId="2" applyFont="1" applyFill="1" applyBorder="1"/>
    <xf numFmtId="0" fontId="40" fillId="9" borderId="24" xfId="2" applyFont="1" applyFill="1" applyBorder="1"/>
    <xf numFmtId="0" fontId="40" fillId="9" borderId="25" xfId="2" applyFont="1" applyFill="1" applyBorder="1"/>
    <xf numFmtId="0" fontId="40" fillId="9" borderId="0" xfId="2" applyFont="1" applyFill="1"/>
    <xf numFmtId="0" fontId="40" fillId="9" borderId="26" xfId="2" applyFont="1" applyFill="1" applyBorder="1"/>
    <xf numFmtId="0" fontId="53" fillId="9" borderId="25" xfId="2" applyFont="1" applyFill="1" applyBorder="1"/>
    <xf numFmtId="0" fontId="45" fillId="9" borderId="0" xfId="2" applyFont="1" applyFill="1" applyAlignment="1">
      <alignment horizontal="center"/>
    </xf>
    <xf numFmtId="0" fontId="41" fillId="9" borderId="0" xfId="2" applyFont="1" applyFill="1"/>
    <xf numFmtId="164" fontId="47" fillId="12" borderId="0" xfId="2" applyNumberFormat="1" applyFont="1" applyFill="1" applyAlignment="1">
      <alignment horizontal="right"/>
    </xf>
    <xf numFmtId="164" fontId="47" fillId="9" borderId="0" xfId="2" applyNumberFormat="1" applyFont="1" applyFill="1" applyAlignment="1">
      <alignment horizontal="center"/>
    </xf>
    <xf numFmtId="164" fontId="45" fillId="9" borderId="12" xfId="2" applyNumberFormat="1" applyFont="1" applyFill="1" applyBorder="1" applyAlignment="1">
      <alignment horizontal="center"/>
    </xf>
    <xf numFmtId="0" fontId="41" fillId="12" borderId="27" xfId="2" applyFont="1" applyFill="1" applyBorder="1"/>
    <xf numFmtId="164" fontId="41" fillId="12" borderId="39" xfId="2" applyNumberFormat="1" applyFont="1" applyFill="1" applyBorder="1"/>
    <xf numFmtId="0" fontId="40" fillId="12" borderId="28" xfId="2" applyFont="1" applyFill="1" applyBorder="1"/>
    <xf numFmtId="0" fontId="41" fillId="12" borderId="28" xfId="2" applyFont="1" applyFill="1" applyBorder="1"/>
    <xf numFmtId="0" fontId="40" fillId="12" borderId="29" xfId="2" applyFont="1" applyFill="1" applyBorder="1"/>
    <xf numFmtId="164" fontId="41" fillId="9" borderId="0" xfId="2" applyNumberFormat="1" applyFont="1" applyFill="1"/>
    <xf numFmtId="0" fontId="40" fillId="9" borderId="0" xfId="2" applyFont="1" applyFill="1" applyAlignment="1">
      <alignment horizontal="center"/>
    </xf>
    <xf numFmtId="164" fontId="54" fillId="9" borderId="0" xfId="2" applyNumberFormat="1" applyFont="1" applyFill="1" applyAlignment="1">
      <alignment horizontal="center"/>
    </xf>
    <xf numFmtId="164" fontId="40" fillId="9" borderId="0" xfId="2" applyNumberFormat="1" applyFont="1" applyFill="1"/>
    <xf numFmtId="0" fontId="54" fillId="9" borderId="0" xfId="2" applyFont="1" applyFill="1"/>
    <xf numFmtId="164" fontId="40" fillId="0" borderId="17" xfId="2" applyNumberFormat="1" applyFont="1" applyBorder="1"/>
    <xf numFmtId="0" fontId="54" fillId="9" borderId="0" xfId="2" applyFont="1" applyFill="1" applyAlignment="1">
      <alignment horizontal="center"/>
    </xf>
    <xf numFmtId="0" fontId="40" fillId="0" borderId="19" xfId="2" applyFont="1" applyBorder="1"/>
    <xf numFmtId="0" fontId="40" fillId="0" borderId="18" xfId="2" applyFont="1" applyBorder="1" applyAlignment="1">
      <alignment horizontal="right"/>
    </xf>
    <xf numFmtId="164" fontId="40" fillId="9" borderId="0" xfId="2" applyNumberFormat="1" applyFont="1" applyFill="1" applyAlignment="1">
      <alignment horizontal="center"/>
    </xf>
    <xf numFmtId="0" fontId="40" fillId="9" borderId="27" xfId="2" applyFont="1" applyFill="1" applyBorder="1"/>
    <xf numFmtId="164" fontId="40" fillId="9" borderId="28" xfId="2" applyNumberFormat="1" applyFont="1" applyFill="1" applyBorder="1"/>
    <xf numFmtId="164" fontId="40" fillId="9" borderId="28" xfId="2" applyNumberFormat="1" applyFont="1" applyFill="1" applyBorder="1" applyAlignment="1">
      <alignment horizontal="center"/>
    </xf>
    <xf numFmtId="0" fontId="40" fillId="9" borderId="28" xfId="2" applyFont="1" applyFill="1" applyBorder="1"/>
    <xf numFmtId="0" fontId="40" fillId="9" borderId="29" xfId="2" applyFont="1" applyFill="1" applyBorder="1"/>
    <xf numFmtId="0" fontId="40" fillId="0" borderId="0" xfId="2" applyFont="1" applyAlignment="1">
      <alignment horizontal="center"/>
    </xf>
    <xf numFmtId="0" fontId="5" fillId="0" borderId="0" xfId="2" applyFont="1"/>
    <xf numFmtId="0" fontId="17" fillId="0" borderId="0" xfId="2" applyFont="1" applyAlignment="1">
      <alignment horizontal="center"/>
    </xf>
    <xf numFmtId="0" fontId="2" fillId="5" borderId="0" xfId="2" applyFont="1" applyFill="1" applyAlignment="1">
      <alignment horizontal="center"/>
    </xf>
    <xf numFmtId="0" fontId="40" fillId="0" borderId="0" xfId="2" applyFont="1" applyAlignment="1">
      <alignment horizontal="left"/>
    </xf>
    <xf numFmtId="164" fontId="47" fillId="0" borderId="12" xfId="2" applyNumberFormat="1" applyFont="1" applyBorder="1"/>
    <xf numFmtId="164" fontId="55" fillId="5" borderId="12" xfId="2" applyNumberFormat="1" applyFont="1" applyFill="1" applyBorder="1"/>
    <xf numFmtId="0" fontId="56" fillId="0" borderId="0" xfId="0" applyFont="1"/>
    <xf numFmtId="0" fontId="56" fillId="14" borderId="0" xfId="0" applyFont="1" applyFill="1"/>
    <xf numFmtId="0" fontId="3" fillId="14" borderId="0" xfId="0" applyFont="1" applyFill="1"/>
    <xf numFmtId="3" fontId="3" fillId="0" borderId="0" xfId="0" applyNumberFormat="1" applyFont="1"/>
    <xf numFmtId="37" fontId="3" fillId="0" borderId="0" xfId="0" applyNumberFormat="1" applyFont="1"/>
    <xf numFmtId="37" fontId="3" fillId="0" borderId="21" xfId="0" applyNumberFormat="1" applyFont="1" applyBorder="1"/>
    <xf numFmtId="37" fontId="3" fillId="0" borderId="0" xfId="0" applyNumberFormat="1" applyFont="1" applyAlignment="1">
      <alignment horizontal="center"/>
    </xf>
    <xf numFmtId="37" fontId="3" fillId="0" borderId="21" xfId="0" applyNumberFormat="1" applyFont="1" applyBorder="1" applyAlignment="1">
      <alignment horizontal="center"/>
    </xf>
    <xf numFmtId="9" fontId="3" fillId="0" borderId="0" xfId="0" applyNumberFormat="1" applyFont="1"/>
    <xf numFmtId="0" fontId="56" fillId="0" borderId="20" xfId="0" applyFont="1" applyBorder="1"/>
    <xf numFmtId="0" fontId="3" fillId="0" borderId="21" xfId="0" applyFont="1" applyBorder="1"/>
    <xf numFmtId="0" fontId="3" fillId="6" borderId="21" xfId="0" applyFont="1" applyFill="1" applyBorder="1"/>
    <xf numFmtId="0" fontId="57" fillId="0" borderId="0" xfId="0" applyFont="1"/>
    <xf numFmtId="0" fontId="3" fillId="0" borderId="24" xfId="0" applyFont="1" applyBorder="1"/>
    <xf numFmtId="0" fontId="3" fillId="0" borderId="25" xfId="0" applyFont="1" applyBorder="1"/>
    <xf numFmtId="37" fontId="3" fillId="0" borderId="26" xfId="0" applyNumberFormat="1" applyFont="1" applyBorder="1"/>
    <xf numFmtId="37" fontId="3" fillId="0" borderId="41" xfId="0" applyNumberFormat="1" applyFont="1" applyBorder="1"/>
    <xf numFmtId="0" fontId="3" fillId="0" borderId="27" xfId="0" applyFont="1" applyBorder="1"/>
    <xf numFmtId="0" fontId="3" fillId="0" borderId="28" xfId="0" applyFont="1" applyBorder="1"/>
    <xf numFmtId="37" fontId="3" fillId="0" borderId="42" xfId="0" applyNumberFormat="1" applyFont="1" applyBorder="1"/>
    <xf numFmtId="0" fontId="56" fillId="0" borderId="22" xfId="0" applyFont="1" applyBorder="1"/>
    <xf numFmtId="0" fontId="56" fillId="0" borderId="23" xfId="0" applyFont="1" applyBorder="1"/>
    <xf numFmtId="14" fontId="3" fillId="0" borderId="16" xfId="0" applyNumberFormat="1" applyFont="1" applyBorder="1"/>
    <xf numFmtId="14" fontId="3" fillId="0" borderId="28" xfId="0" applyNumberFormat="1" applyFont="1" applyBorder="1"/>
    <xf numFmtId="0" fontId="56" fillId="5" borderId="0" xfId="0" applyFont="1" applyFill="1"/>
    <xf numFmtId="0" fontId="56" fillId="5" borderId="25" xfId="0" applyFont="1" applyFill="1" applyBorder="1"/>
    <xf numFmtId="0" fontId="56" fillId="5" borderId="23" xfId="0" applyFont="1" applyFill="1" applyBorder="1"/>
    <xf numFmtId="0" fontId="4" fillId="12" borderId="0" xfId="0" applyFont="1" applyFill="1"/>
    <xf numFmtId="37" fontId="2" fillId="0" borderId="0" xfId="0" applyNumberFormat="1" applyFont="1" applyAlignment="1">
      <alignment horizontal="center"/>
    </xf>
    <xf numFmtId="0" fontId="8" fillId="0" borderId="0" xfId="0" applyFont="1"/>
    <xf numFmtId="0" fontId="4" fillId="15" borderId="0" xfId="0" applyFont="1" applyFill="1"/>
    <xf numFmtId="0" fontId="2" fillId="15" borderId="0" xfId="0" applyFont="1" applyFill="1"/>
    <xf numFmtId="37" fontId="14" fillId="5" borderId="0" xfId="0" applyNumberFormat="1" applyFont="1" applyFill="1" applyAlignment="1">
      <alignment horizontal="center"/>
    </xf>
    <xf numFmtId="0" fontId="2" fillId="0" borderId="0" xfId="0" applyFont="1" applyAlignment="1">
      <alignment readingOrder="2"/>
    </xf>
    <xf numFmtId="37" fontId="14" fillId="0" borderId="21" xfId="0" applyNumberFormat="1" applyFont="1" applyBorder="1" applyAlignment="1">
      <alignment horizontal="center"/>
    </xf>
    <xf numFmtId="37" fontId="14" fillId="5" borderId="21" xfId="0" applyNumberFormat="1" applyFont="1" applyFill="1" applyBorder="1" applyAlignment="1">
      <alignment horizontal="center"/>
    </xf>
    <xf numFmtId="0" fontId="20" fillId="0" borderId="0" xfId="0" applyFont="1" applyAlignment="1">
      <alignment horizontal="center"/>
    </xf>
    <xf numFmtId="0" fontId="3" fillId="0" borderId="26" xfId="0" applyFont="1" applyBorder="1" applyAlignment="1">
      <alignment horizontal="center"/>
    </xf>
    <xf numFmtId="0" fontId="3" fillId="0" borderId="29" xfId="0" applyFont="1" applyBorder="1" applyAlignment="1">
      <alignment horizontal="center"/>
    </xf>
    <xf numFmtId="0" fontId="57" fillId="0" borderId="22" xfId="0" applyFont="1" applyBorder="1"/>
    <xf numFmtId="0" fontId="57" fillId="0" borderId="25" xfId="0" applyFont="1" applyBorder="1"/>
    <xf numFmtId="0" fontId="57" fillId="0" borderId="26" xfId="0" applyFont="1" applyBorder="1" applyAlignment="1">
      <alignment horizontal="center"/>
    </xf>
    <xf numFmtId="0" fontId="57" fillId="0" borderId="24" xfId="0" applyFont="1" applyBorder="1"/>
    <xf numFmtId="0" fontId="57" fillId="0" borderId="27" xfId="0" applyFont="1" applyBorder="1"/>
    <xf numFmtId="0" fontId="57" fillId="0" borderId="29" xfId="0" applyFont="1" applyBorder="1" applyAlignment="1">
      <alignment horizontal="center"/>
    </xf>
    <xf numFmtId="0" fontId="4" fillId="14" borderId="0" xfId="0" applyFont="1" applyFill="1"/>
    <xf numFmtId="3" fontId="4" fillId="5" borderId="0" xfId="0" applyNumberFormat="1" applyFont="1" applyFill="1" applyAlignment="1">
      <alignment horizontal="center"/>
    </xf>
    <xf numFmtId="0" fontId="57" fillId="0" borderId="0" xfId="0" applyFont="1" applyAlignment="1">
      <alignment horizontal="center"/>
    </xf>
    <xf numFmtId="0" fontId="9" fillId="0" borderId="0" xfId="0" applyFont="1"/>
    <xf numFmtId="37" fontId="9" fillId="0" borderId="0" xfId="0" applyNumberFormat="1" applyFont="1" applyAlignment="1">
      <alignment horizontal="center"/>
    </xf>
    <xf numFmtId="37" fontId="9" fillId="0" borderId="21" xfId="0" applyNumberFormat="1" applyFont="1" applyBorder="1" applyAlignment="1">
      <alignment horizontal="center"/>
    </xf>
    <xf numFmtId="0" fontId="9" fillId="0" borderId="20" xfId="0" applyFont="1" applyBorder="1"/>
    <xf numFmtId="0" fontId="9" fillId="0" borderId="20" xfId="0" applyFont="1" applyBorder="1" applyAlignment="1">
      <alignment horizontal="center"/>
    </xf>
    <xf numFmtId="14" fontId="2" fillId="0" borderId="0" xfId="0" applyNumberFormat="1" applyFont="1"/>
    <xf numFmtId="0" fontId="5" fillId="5" borderId="0" xfId="0" applyFont="1" applyFill="1"/>
    <xf numFmtId="3" fontId="17" fillId="0" borderId="0" xfId="0" applyNumberFormat="1" applyFont="1" applyAlignment="1">
      <alignment horizontal="center"/>
    </xf>
    <xf numFmtId="3" fontId="17" fillId="16" borderId="0" xfId="0" applyNumberFormat="1" applyFont="1" applyFill="1" applyAlignment="1">
      <alignment horizontal="center"/>
    </xf>
    <xf numFmtId="0" fontId="17" fillId="16" borderId="0" xfId="0" applyFont="1" applyFill="1" applyAlignment="1">
      <alignment horizontal="center"/>
    </xf>
    <xf numFmtId="3" fontId="5" fillId="5" borderId="0" xfId="0" applyNumberFormat="1" applyFont="1" applyFill="1" applyAlignment="1">
      <alignment horizontal="center"/>
    </xf>
    <xf numFmtId="37" fontId="17" fillId="0" borderId="0" xfId="0" applyNumberFormat="1" applyFont="1"/>
    <xf numFmtId="37" fontId="17" fillId="0" borderId="21" xfId="0" applyNumberFormat="1" applyFont="1" applyBorder="1"/>
    <xf numFmtId="0" fontId="17" fillId="0" borderId="21" xfId="0" applyFont="1" applyBorder="1"/>
    <xf numFmtId="37" fontId="17" fillId="5" borderId="0" xfId="0" applyNumberFormat="1" applyFont="1" applyFill="1"/>
    <xf numFmtId="0" fontId="17" fillId="5" borderId="0" xfId="0" applyFont="1" applyFill="1"/>
    <xf numFmtId="0" fontId="17" fillId="0" borderId="0" xfId="0" applyFont="1" applyAlignment="1">
      <alignment horizontal="center"/>
    </xf>
    <xf numFmtId="37" fontId="17" fillId="0" borderId="0" xfId="0" applyNumberFormat="1" applyFont="1" applyAlignment="1">
      <alignment horizontal="center"/>
    </xf>
    <xf numFmtId="0" fontId="17" fillId="0" borderId="20" xfId="0" applyFont="1" applyBorder="1" applyAlignment="1">
      <alignment horizontal="center"/>
    </xf>
    <xf numFmtId="0" fontId="5" fillId="0" borderId="0" xfId="0" applyFont="1" applyAlignment="1">
      <alignment horizontal="center"/>
    </xf>
    <xf numFmtId="0" fontId="5" fillId="0" borderId="20" xfId="0" applyFont="1" applyBorder="1" applyAlignment="1">
      <alignment horizontal="center"/>
    </xf>
    <xf numFmtId="0" fontId="5" fillId="0" borderId="43" xfId="0" applyFont="1" applyBorder="1" applyAlignment="1">
      <alignment horizontal="center"/>
    </xf>
    <xf numFmtId="3" fontId="17" fillId="0" borderId="21" xfId="0" applyNumberFormat="1" applyFont="1" applyBorder="1"/>
    <xf numFmtId="37" fontId="17" fillId="0" borderId="21" xfId="0" applyNumberFormat="1" applyFont="1" applyBorder="1" applyAlignment="1">
      <alignment horizontal="center"/>
    </xf>
    <xf numFmtId="37" fontId="17" fillId="17" borderId="0" xfId="0" applyNumberFormat="1" applyFont="1" applyFill="1" applyAlignment="1">
      <alignment horizontal="center"/>
    </xf>
    <xf numFmtId="37" fontId="17" fillId="17" borderId="21" xfId="0" applyNumberFormat="1" applyFont="1" applyFill="1" applyBorder="1" applyAlignment="1">
      <alignment horizontal="center"/>
    </xf>
    <xf numFmtId="3" fontId="17" fillId="0" borderId="21" xfId="0" applyNumberFormat="1" applyFont="1" applyBorder="1" applyAlignment="1">
      <alignment horizontal="center"/>
    </xf>
    <xf numFmtId="0" fontId="5" fillId="0" borderId="22" xfId="0" applyFont="1" applyBorder="1"/>
    <xf numFmtId="0" fontId="5" fillId="0" borderId="23" xfId="0" applyFont="1" applyBorder="1"/>
    <xf numFmtId="0" fontId="5" fillId="0" borderId="24" xfId="0" applyFont="1" applyBorder="1"/>
    <xf numFmtId="0" fontId="17" fillId="0" borderId="25" xfId="0" applyFont="1" applyBorder="1"/>
    <xf numFmtId="0" fontId="17" fillId="0" borderId="26" xfId="0" applyFont="1" applyBorder="1"/>
    <xf numFmtId="0" fontId="17" fillId="0" borderId="27" xfId="0" applyFont="1" applyBorder="1"/>
    <xf numFmtId="0" fontId="5" fillId="14" borderId="0" xfId="0" applyFont="1" applyFill="1"/>
    <xf numFmtId="0" fontId="17" fillId="14" borderId="0" xfId="0" applyFont="1" applyFill="1"/>
    <xf numFmtId="0" fontId="17" fillId="0" borderId="28" xfId="0" applyFont="1" applyBorder="1"/>
    <xf numFmtId="0" fontId="17" fillId="0" borderId="29" xfId="0" applyFont="1" applyBorder="1"/>
    <xf numFmtId="14" fontId="17" fillId="0" borderId="20" xfId="0" applyNumberFormat="1" applyFont="1" applyBorder="1"/>
    <xf numFmtId="0" fontId="17" fillId="0" borderId="33" xfId="0" applyFont="1" applyBorder="1" applyAlignment="1">
      <alignment horizontal="right"/>
    </xf>
    <xf numFmtId="14" fontId="17" fillId="0" borderId="20" xfId="0" applyNumberFormat="1" applyFont="1" applyBorder="1" applyAlignment="1">
      <alignment horizontal="center"/>
    </xf>
    <xf numFmtId="37" fontId="17" fillId="0" borderId="33" xfId="0" applyNumberFormat="1" applyFont="1" applyBorder="1" applyAlignment="1">
      <alignment horizontal="center"/>
    </xf>
    <xf numFmtId="0" fontId="17" fillId="0" borderId="33" xfId="0" applyFont="1" applyBorder="1" applyAlignment="1">
      <alignment horizontal="center"/>
    </xf>
    <xf numFmtId="0" fontId="59" fillId="0" borderId="0" xfId="0" applyFont="1"/>
    <xf numFmtId="0" fontId="60" fillId="0" borderId="0" xfId="0" applyFont="1"/>
    <xf numFmtId="3" fontId="17" fillId="5" borderId="0" xfId="0" applyNumberFormat="1" applyFont="1" applyFill="1"/>
    <xf numFmtId="0" fontId="17" fillId="0" borderId="20" xfId="0" applyFont="1" applyBorder="1"/>
    <xf numFmtId="0" fontId="17" fillId="0" borderId="0" xfId="0" applyFont="1" applyAlignment="1">
      <alignment horizontal="right"/>
    </xf>
    <xf numFmtId="3" fontId="17" fillId="18" borderId="0" xfId="0" applyNumberFormat="1" applyFont="1" applyFill="1"/>
    <xf numFmtId="3" fontId="5" fillId="0" borderId="33" xfId="0" applyNumberFormat="1" applyFont="1" applyBorder="1"/>
    <xf numFmtId="3" fontId="17" fillId="11" borderId="0" xfId="0" applyNumberFormat="1" applyFont="1" applyFill="1"/>
    <xf numFmtId="0" fontId="5" fillId="15" borderId="0" xfId="0" applyFont="1" applyFill="1"/>
    <xf numFmtId="0" fontId="17" fillId="0" borderId="33" xfId="0" applyFont="1" applyBorder="1" applyAlignment="1">
      <alignment wrapText="1"/>
    </xf>
    <xf numFmtId="14" fontId="17" fillId="0" borderId="33" xfId="0" applyNumberFormat="1" applyFont="1" applyBorder="1"/>
    <xf numFmtId="0" fontId="17" fillId="6" borderId="33" xfId="0" applyFont="1" applyFill="1" applyBorder="1"/>
    <xf numFmtId="3" fontId="17" fillId="5" borderId="33" xfId="0" applyNumberFormat="1" applyFont="1" applyFill="1" applyBorder="1"/>
    <xf numFmtId="0" fontId="5" fillId="0" borderId="33" xfId="0" applyFont="1" applyBorder="1" applyAlignment="1">
      <alignment wrapText="1"/>
    </xf>
    <xf numFmtId="0" fontId="5" fillId="6" borderId="33" xfId="0" applyFont="1" applyFill="1" applyBorder="1"/>
    <xf numFmtId="14" fontId="5" fillId="5" borderId="33" xfId="0" applyNumberFormat="1" applyFont="1" applyFill="1" applyBorder="1"/>
    <xf numFmtId="3" fontId="5" fillId="5" borderId="33" xfId="0" applyNumberFormat="1" applyFont="1" applyFill="1" applyBorder="1"/>
    <xf numFmtId="14" fontId="5" fillId="0" borderId="33" xfId="0" applyNumberFormat="1" applyFont="1" applyBorder="1"/>
    <xf numFmtId="0" fontId="17" fillId="0" borderId="44" xfId="0" applyFont="1" applyBorder="1" applyAlignment="1">
      <alignment horizontal="right"/>
    </xf>
    <xf numFmtId="0" fontId="17" fillId="0" borderId="45" xfId="0" applyFont="1" applyBorder="1" applyAlignment="1">
      <alignment horizontal="right"/>
    </xf>
    <xf numFmtId="0" fontId="17" fillId="7" borderId="33" xfId="0" applyFont="1" applyFill="1" applyBorder="1" applyAlignment="1">
      <alignment horizontal="center"/>
    </xf>
    <xf numFmtId="0" fontId="4" fillId="0" borderId="15" xfId="0" applyFont="1" applyBorder="1"/>
    <xf numFmtId="14" fontId="2" fillId="0" borderId="0" xfId="0" applyNumberFormat="1" applyFont="1" applyAlignment="1">
      <alignment horizontal="center"/>
    </xf>
    <xf numFmtId="37" fontId="2" fillId="0" borderId="21" xfId="0" applyNumberFormat="1" applyFont="1" applyBorder="1" applyAlignment="1">
      <alignment horizontal="center"/>
    </xf>
    <xf numFmtId="0" fontId="5" fillId="16" borderId="14" xfId="0" applyFont="1" applyFill="1" applyBorder="1"/>
    <xf numFmtId="0" fontId="5" fillId="16" borderId="15" xfId="0" applyFont="1" applyFill="1" applyBorder="1"/>
    <xf numFmtId="0" fontId="5" fillId="16" borderId="16" xfId="0" applyFont="1" applyFill="1" applyBorder="1"/>
    <xf numFmtId="0" fontId="17" fillId="16" borderId="14" xfId="0" applyFont="1" applyFill="1" applyBorder="1"/>
    <xf numFmtId="0" fontId="17" fillId="16" borderId="15" xfId="0" applyFont="1" applyFill="1" applyBorder="1"/>
    <xf numFmtId="0" fontId="0" fillId="16" borderId="16" xfId="0" applyFill="1" applyBorder="1"/>
    <xf numFmtId="0" fontId="5" fillId="0" borderId="20" xfId="0" applyFont="1" applyBorder="1" applyAlignment="1">
      <alignment horizontal="right"/>
    </xf>
    <xf numFmtId="0" fontId="5" fillId="0" borderId="20" xfId="0" applyFont="1" applyBorder="1"/>
    <xf numFmtId="3" fontId="17" fillId="5" borderId="21" xfId="0" applyNumberFormat="1" applyFont="1" applyFill="1" applyBorder="1"/>
    <xf numFmtId="0" fontId="62" fillId="0" borderId="0" xfId="0" applyFont="1" applyAlignment="1">
      <alignment horizontal="center"/>
    </xf>
    <xf numFmtId="0" fontId="5" fillId="19" borderId="0" xfId="0" applyFont="1" applyFill="1"/>
    <xf numFmtId="0" fontId="17" fillId="19" borderId="0" xfId="0" applyFont="1" applyFill="1"/>
    <xf numFmtId="0" fontId="0" fillId="0" borderId="16" xfId="0" applyBorder="1"/>
    <xf numFmtId="37" fontId="6" fillId="0" borderId="0" xfId="0" applyNumberFormat="1" applyFont="1" applyAlignment="1">
      <alignment horizontal="center"/>
    </xf>
    <xf numFmtId="0" fontId="17" fillId="6" borderId="0" xfId="0" applyFont="1" applyFill="1" applyAlignment="1">
      <alignment horizontal="center"/>
    </xf>
    <xf numFmtId="0" fontId="17" fillId="6" borderId="0" xfId="0" applyFont="1" applyFill="1"/>
    <xf numFmtId="37" fontId="17" fillId="5" borderId="0" xfId="0" applyNumberFormat="1" applyFont="1" applyFill="1" applyAlignment="1">
      <alignment horizontal="center"/>
    </xf>
    <xf numFmtId="0" fontId="2" fillId="7" borderId="22" xfId="0" applyFont="1" applyFill="1" applyBorder="1"/>
    <xf numFmtId="0" fontId="2" fillId="7" borderId="23" xfId="0" applyFont="1" applyFill="1" applyBorder="1"/>
    <xf numFmtId="0" fontId="2" fillId="7" borderId="23" xfId="0" applyFont="1" applyFill="1" applyBorder="1" applyAlignment="1">
      <alignment horizontal="center"/>
    </xf>
    <xf numFmtId="0" fontId="2" fillId="7" borderId="24" xfId="0" applyFont="1" applyFill="1" applyBorder="1"/>
    <xf numFmtId="0" fontId="2" fillId="7" borderId="27" xfId="0" applyFont="1" applyFill="1" applyBorder="1"/>
    <xf numFmtId="0" fontId="2" fillId="7" borderId="28" xfId="0" applyFont="1" applyFill="1" applyBorder="1"/>
    <xf numFmtId="37" fontId="2" fillId="7" borderId="28" xfId="0" applyNumberFormat="1" applyFont="1" applyFill="1" applyBorder="1" applyAlignment="1">
      <alignment horizontal="center"/>
    </xf>
    <xf numFmtId="0" fontId="2" fillId="7" borderId="29" xfId="0" applyFont="1" applyFill="1" applyBorder="1"/>
    <xf numFmtId="0" fontId="2" fillId="0" borderId="23" xfId="0" applyFont="1" applyBorder="1" applyAlignment="1">
      <alignment horizontal="center"/>
    </xf>
    <xf numFmtId="37" fontId="2" fillId="0" borderId="28" xfId="0" applyNumberFormat="1" applyFont="1" applyBorder="1" applyAlignment="1">
      <alignment horizontal="center"/>
    </xf>
    <xf numFmtId="0" fontId="2" fillId="0" borderId="28" xfId="0" applyFont="1" applyBorder="1" applyAlignment="1">
      <alignment horizontal="center"/>
    </xf>
    <xf numFmtId="37" fontId="2" fillId="0" borderId="23" xfId="0" applyNumberFormat="1" applyFont="1" applyBorder="1" applyAlignment="1">
      <alignment horizontal="center"/>
    </xf>
    <xf numFmtId="37" fontId="2" fillId="7" borderId="23" xfId="0" applyNumberFormat="1" applyFont="1" applyFill="1" applyBorder="1" applyAlignment="1">
      <alignment horizontal="center"/>
    </xf>
    <xf numFmtId="0" fontId="2" fillId="7" borderId="28" xfId="0" applyFont="1" applyFill="1" applyBorder="1" applyAlignment="1">
      <alignment horizontal="center"/>
    </xf>
    <xf numFmtId="14" fontId="2" fillId="0" borderId="23" xfId="0" applyNumberFormat="1" applyFont="1" applyBorder="1" applyAlignment="1">
      <alignment horizontal="center"/>
    </xf>
    <xf numFmtId="0" fontId="17" fillId="5" borderId="0" xfId="0" applyFont="1" applyFill="1" applyAlignment="1">
      <alignment horizontal="center"/>
    </xf>
    <xf numFmtId="37" fontId="6" fillId="7" borderId="28" xfId="0" applyNumberFormat="1" applyFont="1" applyFill="1" applyBorder="1" applyAlignment="1">
      <alignment horizontal="center"/>
    </xf>
    <xf numFmtId="0" fontId="3" fillId="5" borderId="0" xfId="0" applyFont="1" applyFill="1"/>
    <xf numFmtId="0" fontId="3" fillId="0" borderId="22" xfId="0" applyFont="1" applyBorder="1"/>
    <xf numFmtId="0" fontId="3" fillId="0" borderId="23" xfId="0" applyFont="1" applyBorder="1"/>
    <xf numFmtId="0" fontId="3" fillId="0" borderId="26" xfId="0" applyFont="1" applyBorder="1"/>
    <xf numFmtId="0" fontId="3" fillId="0" borderId="29" xfId="0" applyFont="1" applyBorder="1"/>
    <xf numFmtId="14" fontId="56" fillId="0" borderId="0" xfId="0" applyNumberFormat="1" applyFont="1" applyAlignment="1">
      <alignment horizontal="center"/>
    </xf>
    <xf numFmtId="14" fontId="3" fillId="0" borderId="20" xfId="0" applyNumberFormat="1" applyFont="1" applyBorder="1" applyAlignment="1">
      <alignment horizontal="center"/>
    </xf>
    <xf numFmtId="14" fontId="3" fillId="0" borderId="0" xfId="0" applyNumberFormat="1" applyFont="1" applyAlignment="1">
      <alignment horizontal="center"/>
    </xf>
    <xf numFmtId="37" fontId="3" fillId="0" borderId="46" xfId="0" applyNumberFormat="1" applyFont="1" applyBorder="1" applyAlignment="1">
      <alignment horizontal="center"/>
    </xf>
    <xf numFmtId="0" fontId="56" fillId="16" borderId="0" xfId="0" applyFont="1" applyFill="1"/>
    <xf numFmtId="0" fontId="3" fillId="0" borderId="0" xfId="0" applyFont="1" applyAlignment="1">
      <alignment horizontal="center"/>
    </xf>
    <xf numFmtId="14" fontId="56" fillId="0" borderId="20" xfId="0" applyNumberFormat="1" applyFont="1" applyBorder="1" applyAlignment="1">
      <alignment horizontal="center"/>
    </xf>
    <xf numFmtId="0" fontId="3" fillId="0" borderId="21" xfId="0" applyFont="1" applyBorder="1" applyAlignment="1">
      <alignment horizontal="center"/>
    </xf>
    <xf numFmtId="0" fontId="56" fillId="0" borderId="20" xfId="0" applyFont="1" applyBorder="1" applyAlignment="1">
      <alignment horizontal="center"/>
    </xf>
    <xf numFmtId="0" fontId="56" fillId="7" borderId="0" xfId="0" applyFont="1" applyFill="1"/>
    <xf numFmtId="0" fontId="3" fillId="7" borderId="0" xfId="0" applyFont="1" applyFill="1"/>
    <xf numFmtId="14" fontId="56" fillId="7" borderId="0" xfId="0" applyNumberFormat="1" applyFont="1" applyFill="1" applyAlignment="1">
      <alignment horizontal="center"/>
    </xf>
    <xf numFmtId="0" fontId="56" fillId="7" borderId="0" xfId="0" applyFont="1" applyFill="1" applyAlignment="1">
      <alignment horizontal="center"/>
    </xf>
    <xf numFmtId="37" fontId="3" fillId="7" borderId="0" xfId="0" applyNumberFormat="1" applyFont="1" applyFill="1" applyAlignment="1">
      <alignment horizontal="center"/>
    </xf>
    <xf numFmtId="0" fontId="3" fillId="7" borderId="0" xfId="0" applyFont="1" applyFill="1" applyAlignment="1">
      <alignment horizontal="center"/>
    </xf>
    <xf numFmtId="37" fontId="63" fillId="7" borderId="0" xfId="0" applyNumberFormat="1" applyFont="1" applyFill="1" applyAlignment="1">
      <alignment horizontal="center"/>
    </xf>
    <xf numFmtId="37" fontId="64" fillId="0" borderId="0" xfId="0" applyNumberFormat="1" applyFont="1" applyAlignment="1">
      <alignment horizontal="center"/>
    </xf>
    <xf numFmtId="37" fontId="56" fillId="0" borderId="0" xfId="0" applyNumberFormat="1" applyFont="1"/>
    <xf numFmtId="37" fontId="56" fillId="0" borderId="21" xfId="0" applyNumberFormat="1" applyFont="1" applyBorder="1"/>
    <xf numFmtId="0" fontId="65" fillId="0" borderId="0" xfId="0" applyFont="1"/>
    <xf numFmtId="37" fontId="3" fillId="0" borderId="0" xfId="0" applyNumberFormat="1" applyFont="1" applyAlignment="1">
      <alignment horizontal="right"/>
    </xf>
    <xf numFmtId="37" fontId="56" fillId="7" borderId="0" xfId="0" applyNumberFormat="1" applyFont="1" applyFill="1" applyAlignment="1">
      <alignment horizontal="center"/>
    </xf>
    <xf numFmtId="37" fontId="66" fillId="7" borderId="0" xfId="0" applyNumberFormat="1" applyFont="1" applyFill="1" applyAlignment="1">
      <alignment horizontal="center"/>
    </xf>
    <xf numFmtId="14" fontId="3" fillId="0" borderId="0" xfId="0" applyNumberFormat="1" applyFont="1"/>
    <xf numFmtId="0" fontId="9" fillId="7" borderId="0" xfId="0" applyFont="1" applyFill="1" applyAlignment="1">
      <alignment horizontal="center"/>
    </xf>
    <xf numFmtId="37" fontId="9" fillId="7" borderId="0" xfId="0" applyNumberFormat="1" applyFont="1" applyFill="1" applyAlignment="1">
      <alignment horizontal="center"/>
    </xf>
    <xf numFmtId="0" fontId="9" fillId="0" borderId="0" xfId="0" applyFont="1" applyAlignment="1">
      <alignment horizontal="center"/>
    </xf>
    <xf numFmtId="0" fontId="56" fillId="0" borderId="25" xfId="0" applyFont="1" applyBorder="1"/>
    <xf numFmtId="0" fontId="65" fillId="0" borderId="25" xfId="0" applyFont="1" applyBorder="1"/>
    <xf numFmtId="0" fontId="56" fillId="0" borderId="27" xfId="0" applyFont="1" applyBorder="1"/>
    <xf numFmtId="0" fontId="56" fillId="0" borderId="28" xfId="0" applyFont="1" applyBorder="1"/>
    <xf numFmtId="37" fontId="56" fillId="0" borderId="47" xfId="0" applyNumberFormat="1" applyFont="1" applyBorder="1"/>
    <xf numFmtId="0" fontId="67" fillId="0" borderId="0" xfId="0" applyFont="1"/>
    <xf numFmtId="37" fontId="67" fillId="0" borderId="0" xfId="0" applyNumberFormat="1" applyFont="1" applyAlignment="1">
      <alignment horizontal="center"/>
    </xf>
    <xf numFmtId="37" fontId="68" fillId="7" borderId="0" xfId="0" applyNumberFormat="1" applyFont="1" applyFill="1" applyAlignment="1">
      <alignment horizontal="center"/>
    </xf>
    <xf numFmtId="37" fontId="9" fillId="5" borderId="0" xfId="0" applyNumberFormat="1" applyFont="1" applyFill="1" applyAlignment="1">
      <alignment horizontal="center"/>
    </xf>
    <xf numFmtId="37" fontId="9" fillId="20" borderId="21" xfId="0" applyNumberFormat="1" applyFont="1" applyFill="1" applyBorder="1" applyAlignment="1">
      <alignment horizontal="center"/>
    </xf>
    <xf numFmtId="0" fontId="3" fillId="13" borderId="22" xfId="0" applyFont="1" applyFill="1" applyBorder="1"/>
    <xf numFmtId="0" fontId="3" fillId="13" borderId="23" xfId="0" applyFont="1" applyFill="1" applyBorder="1"/>
    <xf numFmtId="0" fontId="3" fillId="13" borderId="24" xfId="0" applyFont="1" applyFill="1" applyBorder="1"/>
    <xf numFmtId="0" fontId="56" fillId="13" borderId="25" xfId="0" applyFont="1" applyFill="1" applyBorder="1"/>
    <xf numFmtId="0" fontId="3" fillId="13" borderId="0" xfId="0" applyFont="1" applyFill="1"/>
    <xf numFmtId="0" fontId="3" fillId="13" borderId="26" xfId="0" applyFont="1" applyFill="1" applyBorder="1"/>
    <xf numFmtId="0" fontId="56" fillId="13" borderId="27" xfId="0" applyFont="1" applyFill="1" applyBorder="1"/>
    <xf numFmtId="0" fontId="3" fillId="13" borderId="28" xfId="0" applyFont="1" applyFill="1" applyBorder="1"/>
    <xf numFmtId="0" fontId="3" fillId="13" borderId="29" xfId="0" applyFont="1" applyFill="1" applyBorder="1"/>
    <xf numFmtId="37" fontId="9" fillId="11" borderId="0" xfId="0" applyNumberFormat="1" applyFont="1" applyFill="1" applyAlignment="1">
      <alignment horizontal="center"/>
    </xf>
    <xf numFmtId="37" fontId="9" fillId="7" borderId="0" xfId="0" applyNumberFormat="1" applyFont="1" applyFill="1" applyAlignment="1">
      <alignment horizontal="right"/>
    </xf>
    <xf numFmtId="0" fontId="4" fillId="21" borderId="0" xfId="0" applyFont="1" applyFill="1"/>
    <xf numFmtId="0" fontId="2" fillId="21" borderId="0" xfId="0" applyFont="1" applyFill="1"/>
    <xf numFmtId="0" fontId="4" fillId="22" borderId="0" xfId="0" applyFont="1" applyFill="1"/>
    <xf numFmtId="0" fontId="26" fillId="0" borderId="0" xfId="0" applyFont="1" applyAlignment="1">
      <alignment horizontal="center"/>
    </xf>
    <xf numFmtId="0" fontId="36" fillId="0" borderId="0" xfId="0" applyFont="1" applyAlignment="1">
      <alignment horizontal="center"/>
    </xf>
    <xf numFmtId="0" fontId="24" fillId="0" borderId="0" xfId="0" applyFont="1" applyAlignment="1">
      <alignment horizontal="center"/>
    </xf>
    <xf numFmtId="0" fontId="2" fillId="5" borderId="0" xfId="0" applyFont="1" applyFill="1" applyAlignment="1">
      <alignment horizontal="center"/>
    </xf>
    <xf numFmtId="0" fontId="2" fillId="13" borderId="0" xfId="0" applyFont="1" applyFill="1" applyAlignment="1">
      <alignment horizontal="center"/>
    </xf>
    <xf numFmtId="0" fontId="2" fillId="9" borderId="0" xfId="0" applyFont="1" applyFill="1" applyAlignment="1">
      <alignment horizontal="center"/>
    </xf>
    <xf numFmtId="0" fontId="3" fillId="9" borderId="0" xfId="0" applyFont="1" applyFill="1"/>
    <xf numFmtId="37" fontId="2" fillId="9" borderId="21" xfId="0" applyNumberFormat="1" applyFont="1" applyFill="1" applyBorder="1" applyAlignment="1">
      <alignment horizontal="center"/>
    </xf>
    <xf numFmtId="37" fontId="2" fillId="16" borderId="21" xfId="0" applyNumberFormat="1" applyFont="1" applyFill="1" applyBorder="1" applyAlignment="1">
      <alignment horizontal="center"/>
    </xf>
    <xf numFmtId="37" fontId="2" fillId="5" borderId="21" xfId="0" applyNumberFormat="1" applyFont="1" applyFill="1" applyBorder="1" applyAlignment="1">
      <alignment horizontal="center"/>
    </xf>
    <xf numFmtId="0" fontId="2" fillId="0" borderId="48" xfId="0" applyFont="1" applyBorder="1" applyAlignment="1">
      <alignment horizontal="center"/>
    </xf>
    <xf numFmtId="0" fontId="8" fillId="0" borderId="0" xfId="0" applyFont="1" applyAlignment="1">
      <alignment horizontal="center"/>
    </xf>
    <xf numFmtId="0" fontId="39" fillId="8" borderId="0" xfId="2" applyFont="1" applyFill="1" applyAlignment="1">
      <alignment horizontal="right" readingOrder="2"/>
    </xf>
    <xf numFmtId="0" fontId="34" fillId="0" borderId="0" xfId="2"/>
    <xf numFmtId="0" fontId="40" fillId="9" borderId="0" xfId="2" applyFont="1" applyFill="1" applyAlignment="1">
      <alignment horizontal="right" readingOrder="2"/>
    </xf>
    <xf numFmtId="0" fontId="40" fillId="9" borderId="26" xfId="2" applyFont="1" applyFill="1" applyBorder="1" applyAlignment="1">
      <alignment horizontal="right" readingOrder="2"/>
    </xf>
    <xf numFmtId="0" fontId="2" fillId="0" borderId="0" xfId="2" applyFont="1"/>
    <xf numFmtId="0" fontId="3" fillId="0" borderId="0" xfId="2" applyFont="1"/>
    <xf numFmtId="0" fontId="41" fillId="3" borderId="0" xfId="2" applyFont="1" applyFill="1" applyAlignment="1">
      <alignment horizontal="right" readingOrder="2"/>
    </xf>
    <xf numFmtId="0" fontId="4" fillId="0" borderId="20" xfId="0" applyFont="1" applyBorder="1" applyAlignment="1">
      <alignment horizontal="center"/>
    </xf>
    <xf numFmtId="0" fontId="1" fillId="0" borderId="0" xfId="2" applyFont="1" applyAlignment="1">
      <alignment horizontal="center" readingOrder="2"/>
    </xf>
    <xf numFmtId="0" fontId="2" fillId="0" borderId="17" xfId="0" applyFont="1" applyBorder="1" applyAlignment="1">
      <alignment horizontal="right" vertical="center"/>
    </xf>
    <xf numFmtId="0" fontId="2" fillId="0" borderId="18" xfId="0" applyFont="1" applyBorder="1" applyAlignment="1">
      <alignment horizontal="right" vertical="center"/>
    </xf>
    <xf numFmtId="0" fontId="2" fillId="5" borderId="20" xfId="0" applyFont="1" applyFill="1" applyBorder="1" applyAlignment="1">
      <alignment horizontal="center"/>
    </xf>
    <xf numFmtId="0" fontId="2" fillId="9" borderId="0" xfId="0" applyFont="1" applyFill="1" applyAlignment="1">
      <alignment horizontal="center"/>
    </xf>
    <xf numFmtId="0" fontId="15" fillId="7" borderId="14" xfId="0" applyFont="1" applyFill="1" applyBorder="1" applyAlignment="1">
      <alignment horizontal="center"/>
    </xf>
    <xf numFmtId="0" fontId="15" fillId="7" borderId="16" xfId="0" applyFont="1" applyFill="1" applyBorder="1" applyAlignment="1">
      <alignment horizontal="center"/>
    </xf>
    <xf numFmtId="0" fontId="2" fillId="0" borderId="17" xfId="0" applyFont="1" applyBorder="1" applyAlignment="1">
      <alignment horizontal="center" wrapText="1"/>
    </xf>
    <xf numFmtId="0" fontId="2" fillId="0" borderId="19" xfId="0" applyFont="1" applyBorder="1" applyAlignment="1">
      <alignment horizontal="center"/>
    </xf>
    <xf numFmtId="0" fontId="2" fillId="0" borderId="18" xfId="0" applyFont="1" applyBorder="1" applyAlignment="1">
      <alignment horizontal="center"/>
    </xf>
    <xf numFmtId="0" fontId="2" fillId="0" borderId="0" xfId="0" applyFont="1" applyAlignment="1">
      <alignment horizontal="center" vertical="center"/>
    </xf>
    <xf numFmtId="0" fontId="3" fillId="0" borderId="0" xfId="0" applyFont="1"/>
    <xf numFmtId="0" fontId="4" fillId="4" borderId="0" xfId="0" applyFont="1" applyFill="1" applyAlignment="1">
      <alignment horizontal="center" vertical="center" wrapText="1"/>
    </xf>
    <xf numFmtId="0" fontId="5" fillId="2" borderId="1" xfId="0" applyFont="1" applyFill="1" applyBorder="1"/>
    <xf numFmtId="0" fontId="9" fillId="0" borderId="2" xfId="0" applyFont="1" applyBorder="1"/>
    <xf numFmtId="0" fontId="9" fillId="0" borderId="3" xfId="0" applyFont="1" applyBorder="1"/>
    <xf numFmtId="0" fontId="2" fillId="0" borderId="14" xfId="0" applyFont="1" applyBorder="1"/>
    <xf numFmtId="0" fontId="9" fillId="0" borderId="32" xfId="0" applyFont="1" applyBorder="1"/>
    <xf numFmtId="0" fontId="2" fillId="5" borderId="15" xfId="0" applyFont="1" applyFill="1" applyBorder="1" applyAlignment="1">
      <alignment horizontal="center"/>
    </xf>
    <xf numFmtId="0" fontId="2" fillId="5" borderId="16" xfId="0" applyFont="1" applyFill="1" applyBorder="1" applyAlignment="1">
      <alignment horizontal="center"/>
    </xf>
    <xf numFmtId="0" fontId="10" fillId="0" borderId="0" xfId="0" applyFont="1" applyAlignment="1">
      <alignment horizontal="center"/>
    </xf>
    <xf numFmtId="0" fontId="2" fillId="0" borderId="14" xfId="0" applyFont="1" applyBorder="1" applyAlignment="1">
      <alignment horizontal="right"/>
    </xf>
    <xf numFmtId="0" fontId="2" fillId="0" borderId="15" xfId="0" applyFont="1" applyBorder="1" applyAlignment="1">
      <alignment horizontal="right"/>
    </xf>
    <xf numFmtId="0" fontId="2" fillId="0" borderId="16" xfId="0" applyFont="1" applyBorder="1" applyAlignment="1">
      <alignment horizontal="right"/>
    </xf>
    <xf numFmtId="0" fontId="5" fillId="5" borderId="0" xfId="0" applyFont="1" applyFill="1" applyAlignment="1">
      <alignment horizontal="center"/>
    </xf>
    <xf numFmtId="0" fontId="17" fillId="0" borderId="44" xfId="0" applyFont="1" applyBorder="1" applyAlignment="1">
      <alignment horizontal="right"/>
    </xf>
    <xf numFmtId="0" fontId="17" fillId="0" borderId="45" xfId="0" applyFont="1" applyBorder="1" applyAlignment="1">
      <alignment horizontal="right"/>
    </xf>
    <xf numFmtId="0" fontId="5" fillId="0" borderId="33" xfId="0" applyFont="1" applyBorder="1" applyAlignment="1">
      <alignment horizontal="right"/>
    </xf>
    <xf numFmtId="0" fontId="5" fillId="0" borderId="44" xfId="0" applyFont="1" applyBorder="1" applyAlignment="1">
      <alignment horizontal="center"/>
    </xf>
    <xf numFmtId="0" fontId="5" fillId="0" borderId="45" xfId="0" applyFont="1" applyBorder="1" applyAlignment="1">
      <alignment horizontal="center"/>
    </xf>
    <xf numFmtId="0" fontId="17" fillId="0" borderId="38" xfId="0" applyFont="1" applyBorder="1" applyAlignment="1">
      <alignment horizontal="center" wrapText="1"/>
    </xf>
    <xf numFmtId="0" fontId="17" fillId="0" borderId="34" xfId="0" applyFont="1" applyBorder="1" applyAlignment="1">
      <alignment horizontal="center"/>
    </xf>
    <xf numFmtId="0" fontId="17" fillId="0" borderId="38" xfId="0" applyFont="1" applyBorder="1" applyAlignment="1">
      <alignment horizontal="center"/>
    </xf>
    <xf numFmtId="0" fontId="17" fillId="0" borderId="44" xfId="0" applyFont="1" applyBorder="1" applyAlignment="1">
      <alignment horizontal="center"/>
    </xf>
    <xf numFmtId="0" fontId="17" fillId="0" borderId="45" xfId="0" applyFont="1" applyBorder="1" applyAlignment="1">
      <alignment horizontal="center"/>
    </xf>
    <xf numFmtId="0" fontId="17" fillId="0" borderId="0" xfId="0" applyFont="1" applyAlignment="1">
      <alignment horizontal="center"/>
    </xf>
  </cellXfs>
  <cellStyles count="3">
    <cellStyle name="Hyperlink" xfId="1" builtinId="8"/>
    <cellStyle name="Normal" xfId="0" builtinId="0"/>
    <cellStyle name="Normal 2" xfId="2" xr:uid="{02638A7D-6539-194E-BA97-9940E6F4AAB6}"/>
  </cellStyles>
  <dxfs count="1">
    <dxf>
      <fill>
        <patternFill patternType="solid">
          <fgColor rgb="FFB7E1CD"/>
          <bgColor rgb="FFB7E1CD"/>
        </patternFill>
      </fill>
    </dxf>
  </dxfs>
  <tableStyles count="0" defaultTableStyle="TableStyleMedium2" defaultPivotStyle="PivotStyleLight16"/>
  <colors>
    <mruColors>
      <color rgb="FF73FEFF"/>
      <color rgb="FF00FA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microsoft.com/office/2017/10/relationships/person" Target="persons/perso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2" Type="http://schemas.openxmlformats.org/officeDocument/2006/relationships/image" Target="../media/image8.png"/><Relationship Id="rId1" Type="http://schemas.openxmlformats.org/officeDocument/2006/relationships/image" Target="../media/image7.png"/></Relationships>
</file>

<file path=xl/drawings/_rels/drawing4.xml.rels><?xml version="1.0" encoding="UTF-8" standalone="yes"?>
<Relationships xmlns="http://schemas.openxmlformats.org/package/2006/relationships"><Relationship Id="rId1" Type="http://schemas.openxmlformats.org/officeDocument/2006/relationships/image" Target="../media/image9.png"/></Relationships>
</file>

<file path=xl/drawings/_rels/drawing5.xml.rels><?xml version="1.0" encoding="UTF-8" standalone="yes"?>
<Relationships xmlns="http://schemas.openxmlformats.org/package/2006/relationships"><Relationship Id="rId2" Type="http://schemas.openxmlformats.org/officeDocument/2006/relationships/image" Target="../media/image11.png"/><Relationship Id="rId1"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oneCellAnchor>
    <xdr:from>
      <xdr:col>0</xdr:col>
      <xdr:colOff>0</xdr:colOff>
      <xdr:row>180</xdr:row>
      <xdr:rowOff>180975</xdr:rowOff>
    </xdr:from>
    <xdr:ext cx="4826000" cy="3364865"/>
    <xdr:grpSp>
      <xdr:nvGrpSpPr>
        <xdr:cNvPr id="2" name="Shape 2" title="Drawing">
          <a:extLst>
            <a:ext uri="{FF2B5EF4-FFF2-40B4-BE49-F238E27FC236}">
              <a16:creationId xmlns:a16="http://schemas.microsoft.com/office/drawing/2014/main" id="{00000000-0008-0000-0000-000002000000}"/>
            </a:ext>
          </a:extLst>
        </xdr:cNvPr>
        <xdr:cNvGrpSpPr/>
      </xdr:nvGrpSpPr>
      <xdr:grpSpPr>
        <a:xfrm>
          <a:off x="18081966923" y="38041629"/>
          <a:ext cx="4826000" cy="3364865"/>
          <a:chOff x="49175" y="137675"/>
          <a:chExt cx="5185500" cy="3461900"/>
        </a:xfrm>
      </xdr:grpSpPr>
      <xdr:cxnSp macro="">
        <xdr:nvCxnSpPr>
          <xdr:cNvPr id="3" name="Shape 3">
            <a:extLst>
              <a:ext uri="{FF2B5EF4-FFF2-40B4-BE49-F238E27FC236}">
                <a16:creationId xmlns:a16="http://schemas.microsoft.com/office/drawing/2014/main" id="{00000000-0008-0000-0000-000003000000}"/>
              </a:ext>
            </a:extLst>
          </xdr:cNvPr>
          <xdr:cNvCxnSpPr/>
        </xdr:nvCxnSpPr>
        <xdr:spPr>
          <a:xfrm>
            <a:off x="3550300" y="137675"/>
            <a:ext cx="1190100" cy="1327800"/>
          </a:xfrm>
          <a:prstGeom prst="straightConnector1">
            <a:avLst/>
          </a:prstGeom>
          <a:noFill/>
          <a:ln w="28575" cap="flat" cmpd="sng">
            <a:solidFill>
              <a:srgbClr val="000000"/>
            </a:solidFill>
            <a:prstDash val="solid"/>
            <a:round/>
            <a:headEnd type="none" w="med" len="med"/>
            <a:tailEnd type="triangle" w="med" len="med"/>
          </a:ln>
        </xdr:spPr>
      </xdr:cxnSp>
      <xdr:sp macro="" textlink="">
        <xdr:nvSpPr>
          <xdr:cNvPr id="4" name="Shape 4">
            <a:extLst>
              <a:ext uri="{FF2B5EF4-FFF2-40B4-BE49-F238E27FC236}">
                <a16:creationId xmlns:a16="http://schemas.microsoft.com/office/drawing/2014/main" id="{00000000-0008-0000-0000-000004000000}"/>
              </a:ext>
            </a:extLst>
          </xdr:cNvPr>
          <xdr:cNvSpPr txBox="1"/>
        </xdr:nvSpPr>
        <xdr:spPr>
          <a:xfrm>
            <a:off x="4496975" y="1553875"/>
            <a:ext cx="737700" cy="442500"/>
          </a:xfrm>
          <a:prstGeom prst="rect">
            <a:avLst/>
          </a:prstGeom>
          <a:noFill/>
          <a:ln>
            <a:noFill/>
          </a:ln>
        </xdr:spPr>
        <xdr:txBody>
          <a:bodyPr spcFirstLastPara="1" wrap="square" lIns="91425" tIns="91425" rIns="91425" bIns="91425" anchor="t" anchorCtr="0">
            <a:noAutofit/>
          </a:bodyPr>
          <a:lstStyle/>
          <a:p>
            <a:pPr marL="0" lvl="0" indent="0" algn="r" rtl="1">
              <a:spcBef>
                <a:spcPts val="0"/>
              </a:spcBef>
              <a:spcAft>
                <a:spcPts val="0"/>
              </a:spcAft>
              <a:buNone/>
            </a:pPr>
            <a:r>
              <a:rPr lang="en-US" sz="1400" b="1">
                <a:latin typeface="David Libre"/>
                <a:ea typeface="David Libre"/>
                <a:cs typeface="David Libre"/>
                <a:sym typeface="David Libre"/>
              </a:rPr>
              <a:t>נכסים</a:t>
            </a:r>
            <a:endParaRPr sz="1400" b="1">
              <a:latin typeface="David Libre"/>
              <a:ea typeface="David Libre"/>
              <a:cs typeface="David Libre"/>
              <a:sym typeface="David Libre"/>
            </a:endParaRPr>
          </a:p>
        </xdr:txBody>
      </xdr:sp>
      <xdr:cxnSp macro="">
        <xdr:nvCxnSpPr>
          <xdr:cNvPr id="5" name="Shape 5">
            <a:extLst>
              <a:ext uri="{FF2B5EF4-FFF2-40B4-BE49-F238E27FC236}">
                <a16:creationId xmlns:a16="http://schemas.microsoft.com/office/drawing/2014/main" id="{00000000-0008-0000-0000-000005000000}"/>
              </a:ext>
            </a:extLst>
          </xdr:cNvPr>
          <xdr:cNvCxnSpPr/>
        </xdr:nvCxnSpPr>
        <xdr:spPr>
          <a:xfrm>
            <a:off x="3422450" y="177025"/>
            <a:ext cx="0" cy="1160400"/>
          </a:xfrm>
          <a:prstGeom prst="straightConnector1">
            <a:avLst/>
          </a:prstGeom>
          <a:noFill/>
          <a:ln w="28575" cap="flat" cmpd="sng">
            <a:solidFill>
              <a:srgbClr val="000000"/>
            </a:solidFill>
            <a:prstDash val="solid"/>
            <a:round/>
            <a:headEnd type="none" w="med" len="med"/>
            <a:tailEnd type="triangle" w="med" len="med"/>
          </a:ln>
        </xdr:spPr>
      </xdr:cxnSp>
      <xdr:sp macro="" textlink="">
        <xdr:nvSpPr>
          <xdr:cNvPr id="6" name="Shape 6">
            <a:extLst>
              <a:ext uri="{FF2B5EF4-FFF2-40B4-BE49-F238E27FC236}">
                <a16:creationId xmlns:a16="http://schemas.microsoft.com/office/drawing/2014/main" id="{00000000-0008-0000-0000-000006000000}"/>
              </a:ext>
            </a:extLst>
          </xdr:cNvPr>
          <xdr:cNvSpPr txBox="1"/>
        </xdr:nvSpPr>
        <xdr:spPr>
          <a:xfrm>
            <a:off x="2788725" y="1553875"/>
            <a:ext cx="1190100" cy="442500"/>
          </a:xfrm>
          <a:prstGeom prst="rect">
            <a:avLst/>
          </a:prstGeom>
          <a:noFill/>
          <a:ln>
            <a:noFill/>
          </a:ln>
        </xdr:spPr>
        <xdr:txBody>
          <a:bodyPr spcFirstLastPara="1" wrap="square" lIns="91425" tIns="91425" rIns="91425" bIns="91425" anchor="t" anchorCtr="0">
            <a:noAutofit/>
          </a:bodyPr>
          <a:lstStyle/>
          <a:p>
            <a:pPr marL="0" lvl="0" indent="0" algn="r" rtl="1">
              <a:spcBef>
                <a:spcPts val="0"/>
              </a:spcBef>
              <a:spcAft>
                <a:spcPts val="0"/>
              </a:spcAft>
              <a:buNone/>
            </a:pPr>
            <a:r>
              <a:rPr lang="en-US" sz="1400" b="1">
                <a:latin typeface="David Libre"/>
                <a:ea typeface="David Libre"/>
                <a:cs typeface="David Libre"/>
                <a:sym typeface="David Libre"/>
              </a:rPr>
              <a:t>התחייבויות</a:t>
            </a:r>
            <a:endParaRPr sz="1400" b="1">
              <a:latin typeface="David Libre"/>
              <a:ea typeface="David Libre"/>
              <a:cs typeface="David Libre"/>
              <a:sym typeface="David Libre"/>
            </a:endParaRPr>
          </a:p>
        </xdr:txBody>
      </xdr:sp>
      <xdr:cxnSp macro="">
        <xdr:nvCxnSpPr>
          <xdr:cNvPr id="7" name="Shape 7">
            <a:extLst>
              <a:ext uri="{FF2B5EF4-FFF2-40B4-BE49-F238E27FC236}">
                <a16:creationId xmlns:a16="http://schemas.microsoft.com/office/drawing/2014/main" id="{00000000-0008-0000-0000-000007000000}"/>
              </a:ext>
            </a:extLst>
          </xdr:cNvPr>
          <xdr:cNvCxnSpPr/>
        </xdr:nvCxnSpPr>
        <xdr:spPr>
          <a:xfrm flipH="1">
            <a:off x="2448825" y="167200"/>
            <a:ext cx="767100" cy="1209600"/>
          </a:xfrm>
          <a:prstGeom prst="straightConnector1">
            <a:avLst/>
          </a:prstGeom>
          <a:noFill/>
          <a:ln w="28575" cap="flat" cmpd="sng">
            <a:solidFill>
              <a:srgbClr val="000000"/>
            </a:solidFill>
            <a:prstDash val="solid"/>
            <a:round/>
            <a:headEnd type="none" w="med" len="med"/>
            <a:tailEnd type="triangle" w="med" len="med"/>
          </a:ln>
        </xdr:spPr>
      </xdr:cxnSp>
      <xdr:sp macro="" textlink="">
        <xdr:nvSpPr>
          <xdr:cNvPr id="8" name="Shape 8">
            <a:extLst>
              <a:ext uri="{FF2B5EF4-FFF2-40B4-BE49-F238E27FC236}">
                <a16:creationId xmlns:a16="http://schemas.microsoft.com/office/drawing/2014/main" id="{00000000-0008-0000-0000-000008000000}"/>
              </a:ext>
            </a:extLst>
          </xdr:cNvPr>
          <xdr:cNvSpPr txBox="1"/>
        </xdr:nvSpPr>
        <xdr:spPr>
          <a:xfrm>
            <a:off x="49175" y="1553875"/>
            <a:ext cx="2842200" cy="2045700"/>
          </a:xfrm>
          <a:prstGeom prst="rect">
            <a:avLst/>
          </a:prstGeom>
          <a:noFill/>
          <a:ln>
            <a:noFill/>
          </a:ln>
        </xdr:spPr>
        <xdr:txBody>
          <a:bodyPr spcFirstLastPara="1" wrap="square" lIns="91425" tIns="91425" rIns="91425" bIns="91425" anchor="t" anchorCtr="0">
            <a:noAutofit/>
          </a:bodyPr>
          <a:lstStyle/>
          <a:p>
            <a:pPr marL="0" lvl="0" indent="0" algn="r" rtl="1">
              <a:spcBef>
                <a:spcPts val="0"/>
              </a:spcBef>
              <a:spcAft>
                <a:spcPts val="0"/>
              </a:spcAft>
              <a:buNone/>
            </a:pPr>
            <a:r>
              <a:rPr lang="en-US" sz="1400" b="1">
                <a:latin typeface="David Libre"/>
                <a:ea typeface="David Libre"/>
                <a:cs typeface="David Libre"/>
                <a:sym typeface="David Libre"/>
              </a:rPr>
              <a:t>הון עצמי:</a:t>
            </a:r>
            <a:endParaRPr sz="1400" b="1">
              <a:latin typeface="David Libre"/>
              <a:ea typeface="David Libre"/>
              <a:cs typeface="David Libre"/>
              <a:sym typeface="David Libre"/>
            </a:endParaRPr>
          </a:p>
          <a:p>
            <a:pPr marL="0" lvl="0" indent="0" algn="r" rtl="1">
              <a:spcBef>
                <a:spcPts val="0"/>
              </a:spcBef>
              <a:spcAft>
                <a:spcPts val="0"/>
              </a:spcAft>
              <a:buNone/>
            </a:pPr>
            <a:endParaRPr sz="1400" b="1">
              <a:latin typeface="David Libre"/>
              <a:ea typeface="David Libre"/>
              <a:cs typeface="David Libre"/>
              <a:sym typeface="David Libre"/>
            </a:endParaRPr>
          </a:p>
          <a:p>
            <a:pPr marL="0" lvl="0" indent="0" algn="r" rtl="1">
              <a:spcBef>
                <a:spcPts val="0"/>
              </a:spcBef>
              <a:spcAft>
                <a:spcPts val="0"/>
              </a:spcAft>
              <a:buNone/>
            </a:pPr>
            <a:r>
              <a:rPr lang="en-US" sz="1400" b="1">
                <a:latin typeface="David Libre"/>
                <a:ea typeface="David Libre"/>
                <a:cs typeface="David Libre"/>
                <a:sym typeface="David Libre"/>
              </a:rPr>
              <a:t>א. השקעת בעלים (הון מניות ופרמיה)</a:t>
            </a:r>
            <a:endParaRPr sz="1400" b="1">
              <a:latin typeface="David Libre"/>
              <a:ea typeface="David Libre"/>
              <a:cs typeface="David Libre"/>
              <a:sym typeface="David Libre"/>
            </a:endParaRPr>
          </a:p>
          <a:p>
            <a:pPr marL="0" lvl="0" indent="0" algn="r" rtl="1">
              <a:spcBef>
                <a:spcPts val="0"/>
              </a:spcBef>
              <a:spcAft>
                <a:spcPts val="0"/>
              </a:spcAft>
              <a:buNone/>
            </a:pPr>
            <a:r>
              <a:rPr lang="en-US" sz="1400" b="1">
                <a:latin typeface="David Libre"/>
                <a:ea typeface="David Libre"/>
                <a:cs typeface="David Libre"/>
                <a:sym typeface="David Libre"/>
              </a:rPr>
              <a:t>ב.  רווח נקי:</a:t>
            </a:r>
            <a:endParaRPr sz="1400" b="1">
              <a:latin typeface="David Libre"/>
              <a:ea typeface="David Libre"/>
              <a:cs typeface="David Libre"/>
              <a:sym typeface="David Libre"/>
            </a:endParaRPr>
          </a:p>
          <a:p>
            <a:pPr marL="0" lvl="0" indent="0" algn="r" rtl="1">
              <a:spcBef>
                <a:spcPts val="0"/>
              </a:spcBef>
              <a:spcAft>
                <a:spcPts val="0"/>
              </a:spcAft>
              <a:buNone/>
            </a:pPr>
            <a:r>
              <a:rPr lang="en-US" sz="1400" b="1">
                <a:latin typeface="David Libre"/>
                <a:ea typeface="David Libre"/>
                <a:cs typeface="David Libre"/>
                <a:sym typeface="David Libre"/>
              </a:rPr>
              <a:t>      הכנסות              (+)</a:t>
            </a:r>
            <a:endParaRPr sz="1400" b="1">
              <a:latin typeface="David Libre"/>
              <a:ea typeface="David Libre"/>
              <a:cs typeface="David Libre"/>
              <a:sym typeface="David Libre"/>
            </a:endParaRPr>
          </a:p>
          <a:p>
            <a:pPr marL="0" lvl="0" indent="0" algn="r" rtl="1">
              <a:spcBef>
                <a:spcPts val="0"/>
              </a:spcBef>
              <a:spcAft>
                <a:spcPts val="0"/>
              </a:spcAft>
              <a:buNone/>
            </a:pPr>
            <a:r>
              <a:rPr lang="en-US" sz="1400" b="1">
                <a:latin typeface="David Libre"/>
                <a:ea typeface="David Libre"/>
                <a:cs typeface="David Libre"/>
                <a:sym typeface="David Libre"/>
              </a:rPr>
              <a:t>      בניכוי הוצאות (-)</a:t>
            </a:r>
            <a:endParaRPr sz="1400" b="1">
              <a:latin typeface="David Libre"/>
              <a:ea typeface="David Libre"/>
              <a:cs typeface="David Libre"/>
              <a:sym typeface="David Libre"/>
            </a:endParaRPr>
          </a:p>
          <a:p>
            <a:pPr marL="0" lvl="0" indent="0" algn="r" rtl="1">
              <a:spcBef>
                <a:spcPts val="0"/>
              </a:spcBef>
              <a:spcAft>
                <a:spcPts val="0"/>
              </a:spcAft>
              <a:buNone/>
            </a:pPr>
            <a:r>
              <a:rPr lang="en-US" sz="1400" b="1">
                <a:latin typeface="David Libre"/>
                <a:ea typeface="David Libre"/>
                <a:cs typeface="David Libre"/>
                <a:sym typeface="David Libre"/>
              </a:rPr>
              <a:t>ג.  דיבידנד (רווח מחולק - לבעלים)</a:t>
            </a:r>
            <a:endParaRPr sz="1400" b="1">
              <a:latin typeface="David Libre"/>
              <a:ea typeface="David Libre"/>
              <a:cs typeface="David Libre"/>
              <a:sym typeface="David Libre"/>
            </a:endParaRPr>
          </a:p>
          <a:p>
            <a:pPr marL="0" lvl="0" indent="0" algn="r" rtl="1">
              <a:spcBef>
                <a:spcPts val="0"/>
              </a:spcBef>
              <a:spcAft>
                <a:spcPts val="0"/>
              </a:spcAft>
              <a:buNone/>
            </a:pPr>
            <a:r>
              <a:rPr lang="en-US" sz="1400" b="1">
                <a:latin typeface="David Libre"/>
                <a:ea typeface="David Libre"/>
                <a:cs typeface="David Libre"/>
                <a:sym typeface="David Libre"/>
              </a:rPr>
              <a:t>     השפעה על ההון (-)</a:t>
            </a:r>
            <a:endParaRPr sz="1400" b="1">
              <a:latin typeface="David Libre"/>
              <a:ea typeface="David Libre"/>
              <a:cs typeface="David Libre"/>
              <a:sym typeface="David Libre"/>
            </a:endParaRPr>
          </a:p>
          <a:p>
            <a:pPr marL="0" lvl="0" indent="0" algn="r" rtl="1">
              <a:spcBef>
                <a:spcPts val="0"/>
              </a:spcBef>
              <a:spcAft>
                <a:spcPts val="0"/>
              </a:spcAft>
              <a:buNone/>
            </a:pPr>
            <a:endParaRPr sz="1400" b="1">
              <a:latin typeface="David Libre"/>
              <a:ea typeface="David Libre"/>
              <a:cs typeface="David Libre"/>
              <a:sym typeface="David Libre"/>
            </a:endParaRPr>
          </a:p>
        </xdr:txBody>
      </xdr:sp>
    </xdr:grpSp>
    <xdr:clientData fLocksWithSheet="0"/>
  </xdr:oneCellAnchor>
  <xdr:twoCellAnchor>
    <xdr:from>
      <xdr:col>2</xdr:col>
      <xdr:colOff>412750</xdr:colOff>
      <xdr:row>469</xdr:row>
      <xdr:rowOff>57150</xdr:rowOff>
    </xdr:from>
    <xdr:to>
      <xdr:col>2</xdr:col>
      <xdr:colOff>1066800</xdr:colOff>
      <xdr:row>472</xdr:row>
      <xdr:rowOff>69850</xdr:rowOff>
    </xdr:to>
    <xdr:cxnSp macro="">
      <xdr:nvCxnSpPr>
        <xdr:cNvPr id="10" name="Straight Arrow Connector 9">
          <a:extLst>
            <a:ext uri="{FF2B5EF4-FFF2-40B4-BE49-F238E27FC236}">
              <a16:creationId xmlns:a16="http://schemas.microsoft.com/office/drawing/2014/main" id="{A2EE4402-2275-2146-A917-78D73B521F32}"/>
            </a:ext>
          </a:extLst>
        </xdr:cNvPr>
        <xdr:cNvCxnSpPr/>
      </xdr:nvCxnSpPr>
      <xdr:spPr>
        <a:xfrm>
          <a:off x="18099405000" y="86404450"/>
          <a:ext cx="654050" cy="6223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336550</xdr:colOff>
      <xdr:row>469</xdr:row>
      <xdr:rowOff>38100</xdr:rowOff>
    </xdr:from>
    <xdr:to>
      <xdr:col>2</xdr:col>
      <xdr:colOff>1085850</xdr:colOff>
      <xdr:row>472</xdr:row>
      <xdr:rowOff>158750</xdr:rowOff>
    </xdr:to>
    <xdr:cxnSp macro="">
      <xdr:nvCxnSpPr>
        <xdr:cNvPr id="12" name="Straight Arrow Connector 11">
          <a:extLst>
            <a:ext uri="{FF2B5EF4-FFF2-40B4-BE49-F238E27FC236}">
              <a16:creationId xmlns:a16="http://schemas.microsoft.com/office/drawing/2014/main" id="{0C3BB79D-C122-9144-9C2B-27997698D854}"/>
            </a:ext>
          </a:extLst>
        </xdr:cNvPr>
        <xdr:cNvCxnSpPr/>
      </xdr:nvCxnSpPr>
      <xdr:spPr>
        <a:xfrm>
          <a:off x="18099385950" y="86385400"/>
          <a:ext cx="1854200" cy="7302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1047750</xdr:colOff>
      <xdr:row>469</xdr:row>
      <xdr:rowOff>38100</xdr:rowOff>
    </xdr:from>
    <xdr:to>
      <xdr:col>4</xdr:col>
      <xdr:colOff>539750</xdr:colOff>
      <xdr:row>472</xdr:row>
      <xdr:rowOff>133350</xdr:rowOff>
    </xdr:to>
    <xdr:cxnSp macro="">
      <xdr:nvCxnSpPr>
        <xdr:cNvPr id="14" name="Straight Arrow Connector 13">
          <a:extLst>
            <a:ext uri="{FF2B5EF4-FFF2-40B4-BE49-F238E27FC236}">
              <a16:creationId xmlns:a16="http://schemas.microsoft.com/office/drawing/2014/main" id="{BF1E9FEC-15CB-484E-B3B0-C085DFF9126E}"/>
            </a:ext>
          </a:extLst>
        </xdr:cNvPr>
        <xdr:cNvCxnSpPr/>
      </xdr:nvCxnSpPr>
      <xdr:spPr>
        <a:xfrm flipH="1">
          <a:off x="18097722250" y="86385400"/>
          <a:ext cx="1701800" cy="7048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582376</xdr:colOff>
      <xdr:row>566</xdr:row>
      <xdr:rowOff>35082</xdr:rowOff>
    </xdr:from>
    <xdr:to>
      <xdr:col>1</xdr:col>
      <xdr:colOff>715691</xdr:colOff>
      <xdr:row>567</xdr:row>
      <xdr:rowOff>84199</xdr:rowOff>
    </xdr:to>
    <xdr:sp macro="" textlink="">
      <xdr:nvSpPr>
        <xdr:cNvPr id="9" name="Down Arrow 8">
          <a:extLst>
            <a:ext uri="{FF2B5EF4-FFF2-40B4-BE49-F238E27FC236}">
              <a16:creationId xmlns:a16="http://schemas.microsoft.com/office/drawing/2014/main" id="{C5960BF4-C720-0446-848B-CF757DD3B1A5}"/>
            </a:ext>
          </a:extLst>
        </xdr:cNvPr>
        <xdr:cNvSpPr/>
      </xdr:nvSpPr>
      <xdr:spPr>
        <a:xfrm>
          <a:off x="18046833315" y="107613204"/>
          <a:ext cx="133315" cy="25259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105249</xdr:colOff>
      <xdr:row>565</xdr:row>
      <xdr:rowOff>196462</xdr:rowOff>
    </xdr:from>
    <xdr:to>
      <xdr:col>2</xdr:col>
      <xdr:colOff>245581</xdr:colOff>
      <xdr:row>567</xdr:row>
      <xdr:rowOff>42098</xdr:rowOff>
    </xdr:to>
    <xdr:sp macro="" textlink="">
      <xdr:nvSpPr>
        <xdr:cNvPr id="13" name="Down Arrow 12">
          <a:extLst>
            <a:ext uri="{FF2B5EF4-FFF2-40B4-BE49-F238E27FC236}">
              <a16:creationId xmlns:a16="http://schemas.microsoft.com/office/drawing/2014/main" id="{C0C8B4BC-4967-724B-8B65-1AD554959395}"/>
            </a:ext>
          </a:extLst>
        </xdr:cNvPr>
        <xdr:cNvSpPr/>
      </xdr:nvSpPr>
      <xdr:spPr>
        <a:xfrm rot="1891737">
          <a:off x="18046201823" y="107571103"/>
          <a:ext cx="140332" cy="25259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21050</xdr:colOff>
      <xdr:row>588</xdr:row>
      <xdr:rowOff>42100</xdr:rowOff>
    </xdr:from>
    <xdr:to>
      <xdr:col>2</xdr:col>
      <xdr:colOff>98233</xdr:colOff>
      <xdr:row>589</xdr:row>
      <xdr:rowOff>49116</xdr:rowOff>
    </xdr:to>
    <xdr:sp macro="" textlink="">
      <xdr:nvSpPr>
        <xdr:cNvPr id="11" name="Down Arrow 10">
          <a:extLst>
            <a:ext uri="{FF2B5EF4-FFF2-40B4-BE49-F238E27FC236}">
              <a16:creationId xmlns:a16="http://schemas.microsoft.com/office/drawing/2014/main" id="{46EC5807-ECA2-DF4F-BF26-5FBB3FCB2296}"/>
            </a:ext>
          </a:extLst>
        </xdr:cNvPr>
        <xdr:cNvSpPr/>
      </xdr:nvSpPr>
      <xdr:spPr>
        <a:xfrm>
          <a:off x="18046349171" y="112096796"/>
          <a:ext cx="77183" cy="21049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540277</xdr:colOff>
      <xdr:row>588</xdr:row>
      <xdr:rowOff>28067</xdr:rowOff>
    </xdr:from>
    <xdr:to>
      <xdr:col>1</xdr:col>
      <xdr:colOff>617460</xdr:colOff>
      <xdr:row>589</xdr:row>
      <xdr:rowOff>35083</xdr:rowOff>
    </xdr:to>
    <xdr:sp macro="" textlink="">
      <xdr:nvSpPr>
        <xdr:cNvPr id="15" name="Down Arrow 14">
          <a:extLst>
            <a:ext uri="{FF2B5EF4-FFF2-40B4-BE49-F238E27FC236}">
              <a16:creationId xmlns:a16="http://schemas.microsoft.com/office/drawing/2014/main" id="{91194277-AE04-3146-8A49-D257B1B70E63}"/>
            </a:ext>
          </a:extLst>
        </xdr:cNvPr>
        <xdr:cNvSpPr/>
      </xdr:nvSpPr>
      <xdr:spPr>
        <a:xfrm>
          <a:off x="18046931546" y="112082763"/>
          <a:ext cx="77183" cy="21049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1</xdr:col>
      <xdr:colOff>200075</xdr:colOff>
      <xdr:row>616</xdr:row>
      <xdr:rowOff>7016</xdr:rowOff>
    </xdr:from>
    <xdr:to>
      <xdr:col>3</xdr:col>
      <xdr:colOff>766069</xdr:colOff>
      <xdr:row>628</xdr:row>
      <xdr:rowOff>154857</xdr:rowOff>
    </xdr:to>
    <xdr:pic>
      <xdr:nvPicPr>
        <xdr:cNvPr id="16" name="Picture 15">
          <a:extLst>
            <a:ext uri="{FF2B5EF4-FFF2-40B4-BE49-F238E27FC236}">
              <a16:creationId xmlns:a16="http://schemas.microsoft.com/office/drawing/2014/main" id="{76597342-F421-824D-950B-B3A4B2CB2131}"/>
            </a:ext>
          </a:extLst>
        </xdr:cNvPr>
        <xdr:cNvPicPr>
          <a:picLocks noChangeAspect="1"/>
        </xdr:cNvPicPr>
      </xdr:nvPicPr>
      <xdr:blipFill>
        <a:blip xmlns:r="http://schemas.openxmlformats.org/officeDocument/2006/relationships" r:embed="rId1"/>
        <a:stretch>
          <a:fillRect/>
        </a:stretch>
      </xdr:blipFill>
      <xdr:spPr>
        <a:xfrm>
          <a:off x="18044579732" y="117583756"/>
          <a:ext cx="2769199" cy="2589607"/>
        </a:xfrm>
        <a:prstGeom prst="rect">
          <a:avLst/>
        </a:prstGeom>
      </xdr:spPr>
    </xdr:pic>
    <xdr:clientData/>
  </xdr:twoCellAnchor>
  <xdr:twoCellAnchor>
    <xdr:from>
      <xdr:col>1</xdr:col>
      <xdr:colOff>1003371</xdr:colOff>
      <xdr:row>617</xdr:row>
      <xdr:rowOff>147348</xdr:rowOff>
    </xdr:from>
    <xdr:to>
      <xdr:col>3</xdr:col>
      <xdr:colOff>428011</xdr:colOff>
      <xdr:row>629</xdr:row>
      <xdr:rowOff>0</xdr:rowOff>
    </xdr:to>
    <xdr:sp macro="" textlink="">
      <xdr:nvSpPr>
        <xdr:cNvPr id="17" name="Rectangle 16">
          <a:extLst>
            <a:ext uri="{FF2B5EF4-FFF2-40B4-BE49-F238E27FC236}">
              <a16:creationId xmlns:a16="http://schemas.microsoft.com/office/drawing/2014/main" id="{5127D56E-6571-4248-9D3D-4F9CA419E592}"/>
            </a:ext>
          </a:extLst>
        </xdr:cNvPr>
        <xdr:cNvSpPr/>
      </xdr:nvSpPr>
      <xdr:spPr>
        <a:xfrm>
          <a:off x="18044917790" y="117927569"/>
          <a:ext cx="1627845" cy="229442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3</xdr:col>
      <xdr:colOff>1092200</xdr:colOff>
      <xdr:row>622</xdr:row>
      <xdr:rowOff>9814</xdr:rowOff>
    </xdr:from>
    <xdr:to>
      <xdr:col>5</xdr:col>
      <xdr:colOff>1202489</xdr:colOff>
      <xdr:row>628</xdr:row>
      <xdr:rowOff>100598</xdr:rowOff>
    </xdr:to>
    <xdr:pic>
      <xdr:nvPicPr>
        <xdr:cNvPr id="20" name="Picture 19">
          <a:extLst>
            <a:ext uri="{FF2B5EF4-FFF2-40B4-BE49-F238E27FC236}">
              <a16:creationId xmlns:a16="http://schemas.microsoft.com/office/drawing/2014/main" id="{C7B97162-DFD3-ACC6-4E0E-C0631844AF52}"/>
            </a:ext>
          </a:extLst>
        </xdr:cNvPr>
        <xdr:cNvPicPr>
          <a:picLocks noChangeAspect="1"/>
        </xdr:cNvPicPr>
      </xdr:nvPicPr>
      <xdr:blipFill>
        <a:blip xmlns:r="http://schemas.openxmlformats.org/officeDocument/2006/relationships" r:embed="rId2"/>
        <a:stretch>
          <a:fillRect/>
        </a:stretch>
      </xdr:blipFill>
      <xdr:spPr>
        <a:xfrm>
          <a:off x="18096068911" y="128051214"/>
          <a:ext cx="2320089" cy="1309984"/>
        </a:xfrm>
        <a:prstGeom prst="rect">
          <a:avLst/>
        </a:prstGeom>
      </xdr:spPr>
    </xdr:pic>
    <xdr:clientData/>
  </xdr:twoCellAnchor>
  <xdr:twoCellAnchor>
    <xdr:from>
      <xdr:col>5</xdr:col>
      <xdr:colOff>488469</xdr:colOff>
      <xdr:row>616</xdr:row>
      <xdr:rowOff>194832</xdr:rowOff>
    </xdr:from>
    <xdr:to>
      <xdr:col>7</xdr:col>
      <xdr:colOff>1046078</xdr:colOff>
      <xdr:row>623</xdr:row>
      <xdr:rowOff>124947</xdr:rowOff>
    </xdr:to>
    <xdr:sp macro="" textlink="">
      <xdr:nvSpPr>
        <xdr:cNvPr id="19" name="Oval Callout 18">
          <a:extLst>
            <a:ext uri="{FF2B5EF4-FFF2-40B4-BE49-F238E27FC236}">
              <a16:creationId xmlns:a16="http://schemas.microsoft.com/office/drawing/2014/main" id="{8398BA18-3105-364B-A502-A8B5B8CA25F4}"/>
            </a:ext>
          </a:extLst>
        </xdr:cNvPr>
        <xdr:cNvSpPr/>
      </xdr:nvSpPr>
      <xdr:spPr>
        <a:xfrm>
          <a:off x="18093901222" y="127017032"/>
          <a:ext cx="2881709" cy="1352515"/>
        </a:xfrm>
        <a:prstGeom prst="wedgeEllipseCallout">
          <a:avLst>
            <a:gd name="adj1" fmla="val 53037"/>
            <a:gd name="adj2" fmla="val 62491"/>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כאשר המטרה היא לחשב רווח / הפסד,</a:t>
          </a:r>
          <a:r>
            <a:rPr lang="he-IL" sz="1100" baseline="0"/>
            <a:t> נתבסס על עמודות ההכנסות וההוצאות בלבד, הנמצאות תחת קטגוריית ההון העצמי, ומשקפות את הפעילויות</a:t>
          </a:r>
          <a:endParaRPr lang="en-US" sz="1100"/>
        </a:p>
      </xdr:txBody>
    </xdr:sp>
    <xdr:clientData/>
  </xdr:twoCellAnchor>
  <xdr:oneCellAnchor>
    <xdr:from>
      <xdr:col>7</xdr:col>
      <xdr:colOff>49893</xdr:colOff>
      <xdr:row>230</xdr:row>
      <xdr:rowOff>55335</xdr:rowOff>
    </xdr:from>
    <xdr:ext cx="1872513" cy="165366"/>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7B2B3809-340B-4B6A-4D9A-D091C9CECFB8}"/>
                </a:ext>
              </a:extLst>
            </xdr:cNvPr>
            <xdr:cNvSpPr txBox="1"/>
          </xdr:nvSpPr>
          <xdr:spPr>
            <a:xfrm>
              <a:off x="18122737451" y="48328942"/>
              <a:ext cx="1872513"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𝐴</m:t>
                        </m:r>
                      </m:e>
                      <m:sub>
                        <m:r>
                          <a:rPr lang="en-US" sz="1100" b="0" i="1">
                            <a:latin typeface="Cambria Math" panose="02040503050406030204" pitchFamily="18" charset="0"/>
                          </a:rPr>
                          <m:t>𝐶</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𝐴</m:t>
                        </m:r>
                      </m:e>
                      <m:sub>
                        <m:r>
                          <a:rPr lang="en-US" sz="1100" b="0" i="1">
                            <a:latin typeface="Cambria Math" panose="02040503050406030204" pitchFamily="18" charset="0"/>
                          </a:rPr>
                          <m:t>𝑁𝐶</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𝐿</m:t>
                        </m:r>
                      </m:e>
                      <m:sub>
                        <m:r>
                          <a:rPr lang="en-US" sz="1100" b="0" i="1">
                            <a:latin typeface="Cambria Math" panose="02040503050406030204" pitchFamily="18" charset="0"/>
                          </a:rPr>
                          <m:t>𝐶</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𝐿</m:t>
                        </m:r>
                      </m:e>
                      <m:sub>
                        <m:r>
                          <a:rPr lang="en-US" sz="1100" b="0" i="1">
                            <a:latin typeface="Cambria Math" panose="02040503050406030204" pitchFamily="18" charset="0"/>
                          </a:rPr>
                          <m:t>𝑁𝐶</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𝐸</m:t>
                        </m:r>
                      </m:e>
                      <m:sub>
                        <m:r>
                          <a:rPr lang="en-US" sz="1100" b="0" i="1">
                            <a:latin typeface="Cambria Math" panose="02040503050406030204" pitchFamily="18" charset="0"/>
                          </a:rPr>
                          <m:t>𝐸𝑂𝑌</m:t>
                        </m:r>
                      </m:sub>
                    </m:sSub>
                  </m:oMath>
                </m:oMathPara>
              </a14:m>
              <a:endParaRPr lang="en-US" sz="1100"/>
            </a:p>
          </xdr:txBody>
        </xdr:sp>
      </mc:Choice>
      <mc:Fallback xmlns="">
        <xdr:sp macro="" textlink="">
          <xdr:nvSpPr>
            <xdr:cNvPr id="18" name="TextBox 17">
              <a:extLst>
                <a:ext uri="{FF2B5EF4-FFF2-40B4-BE49-F238E27FC236}">
                  <a16:creationId xmlns:a16="http://schemas.microsoft.com/office/drawing/2014/main" id="{7B2B3809-340B-4B6A-4D9A-D091C9CECFB8}"/>
                </a:ext>
              </a:extLst>
            </xdr:cNvPr>
            <xdr:cNvSpPr txBox="1"/>
          </xdr:nvSpPr>
          <xdr:spPr>
            <a:xfrm>
              <a:off x="18122737451" y="48328942"/>
              <a:ext cx="1872513"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𝐴_𝐶+𝐴_𝑁𝐶=𝐿_𝐶+𝐿_𝑁𝐶+𝐸_𝐸𝑂𝑌</a:t>
              </a:r>
              <a:endParaRPr lang="en-US" sz="1100"/>
            </a:p>
          </xdr:txBody>
        </xdr:sp>
      </mc:Fallback>
    </mc:AlternateContent>
    <xdr:clientData/>
  </xdr:oneCellAnchor>
  <xdr:oneCellAnchor>
    <xdr:from>
      <xdr:col>7</xdr:col>
      <xdr:colOff>90715</xdr:colOff>
      <xdr:row>233</xdr:row>
      <xdr:rowOff>440870</xdr:rowOff>
    </xdr:from>
    <xdr:ext cx="1872513" cy="165366"/>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3851DE9A-01A6-8604-A7DB-1BEDD308D49C}"/>
                </a:ext>
              </a:extLst>
            </xdr:cNvPr>
            <xdr:cNvSpPr txBox="1"/>
          </xdr:nvSpPr>
          <xdr:spPr>
            <a:xfrm>
              <a:off x="18122696629" y="49367620"/>
              <a:ext cx="1872513"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𝐸</m:t>
                        </m:r>
                      </m:e>
                      <m:sub>
                        <m:r>
                          <a:rPr lang="en-US" sz="1100" b="0" i="1">
                            <a:latin typeface="Cambria Math" panose="02040503050406030204" pitchFamily="18" charset="0"/>
                          </a:rPr>
                          <m:t>𝐸𝑂𝑌</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𝐸</m:t>
                        </m:r>
                      </m:e>
                      <m:sub>
                        <m:r>
                          <a:rPr lang="en-US" sz="1100" b="0" i="1">
                            <a:latin typeface="Cambria Math" panose="02040503050406030204" pitchFamily="18" charset="0"/>
                          </a:rPr>
                          <m:t>𝐵𝑂𝑌</m:t>
                        </m:r>
                      </m:sub>
                    </m:sSub>
                    <m:r>
                      <a:rPr lang="en-US" sz="1100" b="0" i="1">
                        <a:latin typeface="Cambria Math" panose="02040503050406030204" pitchFamily="18" charset="0"/>
                      </a:rPr>
                      <m:t>+</m:t>
                    </m:r>
                    <m:r>
                      <a:rPr lang="en-US" sz="1100" b="0" i="1">
                        <a:latin typeface="Cambria Math" panose="02040503050406030204" pitchFamily="18" charset="0"/>
                      </a:rPr>
                      <m:t>𝑂𝐼</m:t>
                    </m:r>
                    <m:r>
                      <a:rPr lang="en-US" sz="1100" b="0" i="1">
                        <a:latin typeface="Cambria Math" panose="02040503050406030204" pitchFamily="18" charset="0"/>
                      </a:rPr>
                      <m:t>+</m:t>
                    </m:r>
                    <m:r>
                      <a:rPr lang="en-US" sz="1100" b="0" i="1">
                        <a:latin typeface="Cambria Math" panose="02040503050406030204" pitchFamily="18" charset="0"/>
                      </a:rPr>
                      <m:t>𝑁𝑃</m:t>
                    </m:r>
                    <m:r>
                      <a:rPr lang="en-US" sz="1100" b="0" i="1">
                        <a:latin typeface="Cambria Math" panose="02040503050406030204" pitchFamily="18" charset="0"/>
                      </a:rPr>
                      <m:t>−</m:t>
                    </m:r>
                    <m:r>
                      <a:rPr lang="en-US" sz="1100" b="0" i="1">
                        <a:latin typeface="Cambria Math" panose="02040503050406030204" pitchFamily="18" charset="0"/>
                      </a:rPr>
                      <m:t>𝐷𝐼𝑉</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3851DE9A-01A6-8604-A7DB-1BEDD308D49C}"/>
                </a:ext>
              </a:extLst>
            </xdr:cNvPr>
            <xdr:cNvSpPr txBox="1"/>
          </xdr:nvSpPr>
          <xdr:spPr>
            <a:xfrm>
              <a:off x="18122696629" y="49367620"/>
              <a:ext cx="1872513"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𝐸_𝐸𝑂𝑌=𝐸_𝐵𝑂𝑌+𝑂𝐼+𝑁𝑃−𝐷𝐼𝑉</a:t>
              </a:r>
              <a:endParaRPr lang="en-US" sz="1100"/>
            </a:p>
          </xdr:txBody>
        </xdr:sp>
      </mc:Fallback>
    </mc:AlternateContent>
    <xdr:clientData/>
  </xdr:oneCellAnchor>
  <xdr:oneCellAnchor>
    <xdr:from>
      <xdr:col>7</xdr:col>
      <xdr:colOff>172358</xdr:colOff>
      <xdr:row>238</xdr:row>
      <xdr:rowOff>136976</xdr:rowOff>
    </xdr:from>
    <xdr:ext cx="1872513" cy="165366"/>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252CE5A9-7795-9014-1E1E-3C87D056920D}"/>
                </a:ext>
              </a:extLst>
            </xdr:cNvPr>
            <xdr:cNvSpPr txBox="1"/>
          </xdr:nvSpPr>
          <xdr:spPr>
            <a:xfrm>
              <a:off x="18122614986" y="50351869"/>
              <a:ext cx="1872513"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𝑁𝑃</m:t>
                    </m:r>
                    <m:r>
                      <a:rPr lang="en-US" sz="1100" b="0" i="1">
                        <a:latin typeface="Cambria Math" panose="02040503050406030204" pitchFamily="18" charset="0"/>
                      </a:rPr>
                      <m:t>=</m:t>
                    </m:r>
                    <m:r>
                      <a:rPr lang="en-US" sz="1100" b="0" i="1">
                        <a:latin typeface="Cambria Math" panose="02040503050406030204" pitchFamily="18" charset="0"/>
                      </a:rPr>
                      <m:t>𝐼𝑁𝐶𝑂𝑀𝐸</m:t>
                    </m:r>
                    <m:r>
                      <a:rPr lang="en-US" sz="1100" b="0" i="1">
                        <a:latin typeface="Cambria Math" panose="02040503050406030204" pitchFamily="18" charset="0"/>
                      </a:rPr>
                      <m:t>−</m:t>
                    </m:r>
                    <m:r>
                      <a:rPr lang="en-US" sz="1100" b="0" i="1">
                        <a:latin typeface="Cambria Math" panose="02040503050406030204" pitchFamily="18" charset="0"/>
                      </a:rPr>
                      <m:t>𝐸𝑋𝑃𝐸𝑁𝑆𝐸</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252CE5A9-7795-9014-1E1E-3C87D056920D}"/>
                </a:ext>
              </a:extLst>
            </xdr:cNvPr>
            <xdr:cNvSpPr txBox="1"/>
          </xdr:nvSpPr>
          <xdr:spPr>
            <a:xfrm>
              <a:off x="18122614986" y="50351869"/>
              <a:ext cx="1872513"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𝑁𝑃=𝐼𝑁𝐶𝑂𝑀𝐸−𝐸𝑋𝑃𝐸𝑁𝑆𝐸</a:t>
              </a:r>
              <a:endParaRPr lang="en-US" sz="1100"/>
            </a:p>
          </xdr:txBody>
        </xdr:sp>
      </mc:Fallback>
    </mc:AlternateContent>
    <xdr:clientData/>
  </xdr:oneCellAnchor>
  <xdr:twoCellAnchor>
    <xdr:from>
      <xdr:col>8</xdr:col>
      <xdr:colOff>693964</xdr:colOff>
      <xdr:row>231</xdr:row>
      <xdr:rowOff>108859</xdr:rowOff>
    </xdr:from>
    <xdr:to>
      <xdr:col>9</xdr:col>
      <xdr:colOff>485321</xdr:colOff>
      <xdr:row>232</xdr:row>
      <xdr:rowOff>145144</xdr:rowOff>
    </xdr:to>
    <xdr:sp macro="" textlink="">
      <xdr:nvSpPr>
        <xdr:cNvPr id="23" name="Rounded Rectangular Callout 22">
          <a:extLst>
            <a:ext uri="{FF2B5EF4-FFF2-40B4-BE49-F238E27FC236}">
              <a16:creationId xmlns:a16="http://schemas.microsoft.com/office/drawing/2014/main" id="{3715DB13-3C7E-FCE1-FDA9-1C810BA66493}"/>
            </a:ext>
          </a:extLst>
        </xdr:cNvPr>
        <xdr:cNvSpPr/>
      </xdr:nvSpPr>
      <xdr:spPr>
        <a:xfrm>
          <a:off x="18121961108" y="48600180"/>
          <a:ext cx="898071" cy="254000"/>
        </a:xfrm>
        <a:prstGeom prst="wedgeRoundRectCallout">
          <a:avLst>
            <a:gd name="adj1" fmla="val 34722"/>
            <a:gd name="adj2" fmla="val -82955"/>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נכסים שוטפים</a:t>
          </a:r>
          <a:endParaRPr lang="en-US" sz="800"/>
        </a:p>
      </xdr:txBody>
    </xdr:sp>
    <xdr:clientData/>
  </xdr:twoCellAnchor>
  <xdr:twoCellAnchor>
    <xdr:from>
      <xdr:col>7</xdr:col>
      <xdr:colOff>820964</xdr:colOff>
      <xdr:row>232</xdr:row>
      <xdr:rowOff>77108</xdr:rowOff>
    </xdr:from>
    <xdr:to>
      <xdr:col>8</xdr:col>
      <xdr:colOff>612321</xdr:colOff>
      <xdr:row>233</xdr:row>
      <xdr:rowOff>113394</xdr:rowOff>
    </xdr:to>
    <xdr:sp macro="" textlink="">
      <xdr:nvSpPr>
        <xdr:cNvPr id="24" name="Rounded Rectangular Callout 23">
          <a:extLst>
            <a:ext uri="{FF2B5EF4-FFF2-40B4-BE49-F238E27FC236}">
              <a16:creationId xmlns:a16="http://schemas.microsoft.com/office/drawing/2014/main" id="{26CE8D4D-AA01-B8DD-F8B0-892412B01491}"/>
            </a:ext>
          </a:extLst>
        </xdr:cNvPr>
        <xdr:cNvSpPr/>
      </xdr:nvSpPr>
      <xdr:spPr>
        <a:xfrm>
          <a:off x="18122940822" y="48786144"/>
          <a:ext cx="898071" cy="254000"/>
        </a:xfrm>
        <a:prstGeom prst="wedgeRoundRectCallout">
          <a:avLst>
            <a:gd name="adj1" fmla="val -19823"/>
            <a:gd name="adj2" fmla="val -143669"/>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נכסים לא שוטפים</a:t>
          </a:r>
          <a:endParaRPr lang="en-US" sz="800"/>
        </a:p>
      </xdr:txBody>
    </xdr:sp>
    <xdr:clientData/>
  </xdr:twoCellAnchor>
  <xdr:twoCellAnchor>
    <xdr:from>
      <xdr:col>7</xdr:col>
      <xdr:colOff>58964</xdr:colOff>
      <xdr:row>232</xdr:row>
      <xdr:rowOff>58966</xdr:rowOff>
    </xdr:from>
    <xdr:to>
      <xdr:col>7</xdr:col>
      <xdr:colOff>780143</xdr:colOff>
      <xdr:row>233</xdr:row>
      <xdr:rowOff>258536</xdr:rowOff>
    </xdr:to>
    <xdr:sp macro="" textlink="">
      <xdr:nvSpPr>
        <xdr:cNvPr id="25" name="Rounded Rectangular Callout 24">
          <a:extLst>
            <a:ext uri="{FF2B5EF4-FFF2-40B4-BE49-F238E27FC236}">
              <a16:creationId xmlns:a16="http://schemas.microsoft.com/office/drawing/2014/main" id="{7580B0AD-1166-4DB5-3575-70A96C0400BC}"/>
            </a:ext>
          </a:extLst>
        </xdr:cNvPr>
        <xdr:cNvSpPr/>
      </xdr:nvSpPr>
      <xdr:spPr>
        <a:xfrm>
          <a:off x="18123879714" y="48768002"/>
          <a:ext cx="721179" cy="417284"/>
        </a:xfrm>
        <a:prstGeom prst="wedgeRoundRectCallout">
          <a:avLst>
            <a:gd name="adj1" fmla="val -79705"/>
            <a:gd name="adj2" fmla="val -105548"/>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התחייבויות שוטפות</a:t>
          </a:r>
          <a:endParaRPr lang="en-US" sz="800"/>
        </a:p>
      </xdr:txBody>
    </xdr:sp>
    <xdr:clientData/>
  </xdr:twoCellAnchor>
  <xdr:twoCellAnchor>
    <xdr:from>
      <xdr:col>6</xdr:col>
      <xdr:colOff>285750</xdr:colOff>
      <xdr:row>231</xdr:row>
      <xdr:rowOff>99788</xdr:rowOff>
    </xdr:from>
    <xdr:to>
      <xdr:col>6</xdr:col>
      <xdr:colOff>1006929</xdr:colOff>
      <xdr:row>233</xdr:row>
      <xdr:rowOff>244929</xdr:rowOff>
    </xdr:to>
    <xdr:sp macro="" textlink="">
      <xdr:nvSpPr>
        <xdr:cNvPr id="26" name="Rounded Rectangular Callout 25">
          <a:extLst>
            <a:ext uri="{FF2B5EF4-FFF2-40B4-BE49-F238E27FC236}">
              <a16:creationId xmlns:a16="http://schemas.microsoft.com/office/drawing/2014/main" id="{C547D945-513E-5373-7E3A-1B948DB091F5}"/>
            </a:ext>
          </a:extLst>
        </xdr:cNvPr>
        <xdr:cNvSpPr/>
      </xdr:nvSpPr>
      <xdr:spPr>
        <a:xfrm>
          <a:off x="18124759642" y="48591109"/>
          <a:ext cx="721179" cy="580570"/>
        </a:xfrm>
        <a:prstGeom prst="wedgeRoundRectCallout">
          <a:avLst>
            <a:gd name="adj1" fmla="val -145743"/>
            <a:gd name="adj2" fmla="val -62817"/>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התחייבויות לא שוטפות</a:t>
          </a:r>
          <a:endParaRPr lang="en-US" sz="800"/>
        </a:p>
      </xdr:txBody>
    </xdr:sp>
    <xdr:clientData/>
  </xdr:twoCellAnchor>
  <xdr:twoCellAnchor>
    <xdr:from>
      <xdr:col>5</xdr:col>
      <xdr:colOff>938893</xdr:colOff>
      <xdr:row>230</xdr:row>
      <xdr:rowOff>3</xdr:rowOff>
    </xdr:from>
    <xdr:to>
      <xdr:col>6</xdr:col>
      <xdr:colOff>439964</xdr:colOff>
      <xdr:row>231</xdr:row>
      <xdr:rowOff>199573</xdr:rowOff>
    </xdr:to>
    <xdr:sp macro="" textlink="">
      <xdr:nvSpPr>
        <xdr:cNvPr id="27" name="Rounded Rectangular Callout 26">
          <a:extLst>
            <a:ext uri="{FF2B5EF4-FFF2-40B4-BE49-F238E27FC236}">
              <a16:creationId xmlns:a16="http://schemas.microsoft.com/office/drawing/2014/main" id="{E50A8B4E-CC48-4F03-5FF8-FC35D0CF313C}"/>
            </a:ext>
          </a:extLst>
        </xdr:cNvPr>
        <xdr:cNvSpPr/>
      </xdr:nvSpPr>
      <xdr:spPr>
        <a:xfrm>
          <a:off x="18125326607" y="48273610"/>
          <a:ext cx="721179" cy="417284"/>
        </a:xfrm>
        <a:prstGeom prst="wedgeRoundRectCallout">
          <a:avLst>
            <a:gd name="adj1" fmla="val -139453"/>
            <a:gd name="adj2" fmla="val -19679"/>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הון</a:t>
          </a:r>
          <a:r>
            <a:rPr lang="he-IL" sz="800" baseline="0"/>
            <a:t> עצמי לסוף שנה</a:t>
          </a:r>
          <a:endParaRPr lang="en-US" sz="800"/>
        </a:p>
      </xdr:txBody>
    </xdr:sp>
    <xdr:clientData/>
  </xdr:twoCellAnchor>
  <xdr:twoCellAnchor>
    <xdr:from>
      <xdr:col>8</xdr:col>
      <xdr:colOff>907142</xdr:colOff>
      <xdr:row>235</xdr:row>
      <xdr:rowOff>22682</xdr:rowOff>
    </xdr:from>
    <xdr:to>
      <xdr:col>9</xdr:col>
      <xdr:colOff>521607</xdr:colOff>
      <xdr:row>237</xdr:row>
      <xdr:rowOff>18144</xdr:rowOff>
    </xdr:to>
    <xdr:sp macro="" textlink="">
      <xdr:nvSpPr>
        <xdr:cNvPr id="28" name="Rounded Rectangular Callout 27">
          <a:extLst>
            <a:ext uri="{FF2B5EF4-FFF2-40B4-BE49-F238E27FC236}">
              <a16:creationId xmlns:a16="http://schemas.microsoft.com/office/drawing/2014/main" id="{803BBF65-789E-0001-454C-4DD06E27BB39}"/>
            </a:ext>
          </a:extLst>
        </xdr:cNvPr>
        <xdr:cNvSpPr/>
      </xdr:nvSpPr>
      <xdr:spPr>
        <a:xfrm>
          <a:off x="18121924822" y="49598039"/>
          <a:ext cx="721179" cy="417284"/>
        </a:xfrm>
        <a:prstGeom prst="wedgeRoundRectCallout">
          <a:avLst>
            <a:gd name="adj1" fmla="val 58031"/>
            <a:gd name="adj2" fmla="val -7076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הון</a:t>
          </a:r>
          <a:r>
            <a:rPr lang="he-IL" sz="800" baseline="0"/>
            <a:t> עצמי לסוף שנה</a:t>
          </a:r>
          <a:endParaRPr lang="en-US" sz="800"/>
        </a:p>
      </xdr:txBody>
    </xdr:sp>
    <xdr:clientData/>
  </xdr:twoCellAnchor>
  <xdr:twoCellAnchor>
    <xdr:from>
      <xdr:col>8</xdr:col>
      <xdr:colOff>40821</xdr:colOff>
      <xdr:row>235</xdr:row>
      <xdr:rowOff>54432</xdr:rowOff>
    </xdr:from>
    <xdr:to>
      <xdr:col>8</xdr:col>
      <xdr:colOff>762000</xdr:colOff>
      <xdr:row>237</xdr:row>
      <xdr:rowOff>49894</xdr:rowOff>
    </xdr:to>
    <xdr:sp macro="" textlink="">
      <xdr:nvSpPr>
        <xdr:cNvPr id="29" name="Rounded Rectangular Callout 28">
          <a:extLst>
            <a:ext uri="{FF2B5EF4-FFF2-40B4-BE49-F238E27FC236}">
              <a16:creationId xmlns:a16="http://schemas.microsoft.com/office/drawing/2014/main" id="{67AF62EA-2B12-AD56-6585-D04727F4C4B6}"/>
            </a:ext>
          </a:extLst>
        </xdr:cNvPr>
        <xdr:cNvSpPr/>
      </xdr:nvSpPr>
      <xdr:spPr>
        <a:xfrm>
          <a:off x="18122791143" y="49629789"/>
          <a:ext cx="721179" cy="417284"/>
        </a:xfrm>
        <a:prstGeom prst="wedgeRoundRectCallout">
          <a:avLst>
            <a:gd name="adj1" fmla="val 20924"/>
            <a:gd name="adj2" fmla="val -7076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הון</a:t>
          </a:r>
          <a:r>
            <a:rPr lang="he-IL" sz="800" baseline="0"/>
            <a:t> עצמי תחילת שנה</a:t>
          </a:r>
          <a:endParaRPr lang="en-US" sz="800"/>
        </a:p>
      </xdr:txBody>
    </xdr:sp>
    <xdr:clientData/>
  </xdr:twoCellAnchor>
  <xdr:twoCellAnchor>
    <xdr:from>
      <xdr:col>7</xdr:col>
      <xdr:colOff>390070</xdr:colOff>
      <xdr:row>235</xdr:row>
      <xdr:rowOff>58967</xdr:rowOff>
    </xdr:from>
    <xdr:to>
      <xdr:col>8</xdr:col>
      <xdr:colOff>4535</xdr:colOff>
      <xdr:row>237</xdr:row>
      <xdr:rowOff>54429</xdr:rowOff>
    </xdr:to>
    <xdr:sp macro="" textlink="">
      <xdr:nvSpPr>
        <xdr:cNvPr id="30" name="Rounded Rectangular Callout 29">
          <a:extLst>
            <a:ext uri="{FF2B5EF4-FFF2-40B4-BE49-F238E27FC236}">
              <a16:creationId xmlns:a16="http://schemas.microsoft.com/office/drawing/2014/main" id="{99AF2108-847A-556F-18F3-2689EA8F4F91}"/>
            </a:ext>
          </a:extLst>
        </xdr:cNvPr>
        <xdr:cNvSpPr/>
      </xdr:nvSpPr>
      <xdr:spPr>
        <a:xfrm>
          <a:off x="18123548608" y="49634324"/>
          <a:ext cx="721179" cy="417284"/>
        </a:xfrm>
        <a:prstGeom prst="wedgeRoundRectCallout">
          <a:avLst>
            <a:gd name="adj1" fmla="val -26246"/>
            <a:gd name="adj2" fmla="val -7076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800"/>
            <a:t>הנפקת מניות</a:t>
          </a:r>
          <a:endParaRPr lang="en-US" sz="800"/>
        </a:p>
      </xdr:txBody>
    </xdr:sp>
    <xdr:clientData/>
  </xdr:twoCellAnchor>
  <xdr:twoCellAnchor>
    <xdr:from>
      <xdr:col>6</xdr:col>
      <xdr:colOff>716642</xdr:colOff>
      <xdr:row>235</xdr:row>
      <xdr:rowOff>27217</xdr:rowOff>
    </xdr:from>
    <xdr:to>
      <xdr:col>7</xdr:col>
      <xdr:colOff>331107</xdr:colOff>
      <xdr:row>237</xdr:row>
      <xdr:rowOff>22679</xdr:rowOff>
    </xdr:to>
    <xdr:sp macro="" textlink="">
      <xdr:nvSpPr>
        <xdr:cNvPr id="31" name="Rounded Rectangular Callout 30">
          <a:extLst>
            <a:ext uri="{FF2B5EF4-FFF2-40B4-BE49-F238E27FC236}">
              <a16:creationId xmlns:a16="http://schemas.microsoft.com/office/drawing/2014/main" id="{876C89FD-C7CB-EF05-F319-15E08C2F7FCC}"/>
            </a:ext>
          </a:extLst>
        </xdr:cNvPr>
        <xdr:cNvSpPr/>
      </xdr:nvSpPr>
      <xdr:spPr>
        <a:xfrm>
          <a:off x="18124328750" y="49602574"/>
          <a:ext cx="721179" cy="417284"/>
        </a:xfrm>
        <a:prstGeom prst="wedgeRoundRectCallout">
          <a:avLst>
            <a:gd name="adj1" fmla="val -72787"/>
            <a:gd name="adj2" fmla="val -7076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800"/>
            <a:t>רווח / הפסד נקי</a:t>
          </a:r>
          <a:endParaRPr lang="en-US" sz="800"/>
        </a:p>
      </xdr:txBody>
    </xdr:sp>
    <xdr:clientData/>
  </xdr:twoCellAnchor>
  <xdr:twoCellAnchor>
    <xdr:from>
      <xdr:col>5</xdr:col>
      <xdr:colOff>970644</xdr:colOff>
      <xdr:row>233</xdr:row>
      <xdr:rowOff>417288</xdr:rowOff>
    </xdr:from>
    <xdr:to>
      <xdr:col>6</xdr:col>
      <xdr:colOff>471715</xdr:colOff>
      <xdr:row>235</xdr:row>
      <xdr:rowOff>185965</xdr:rowOff>
    </xdr:to>
    <xdr:sp macro="" textlink="">
      <xdr:nvSpPr>
        <xdr:cNvPr id="32" name="Rounded Rectangular Callout 31">
          <a:extLst>
            <a:ext uri="{FF2B5EF4-FFF2-40B4-BE49-F238E27FC236}">
              <a16:creationId xmlns:a16="http://schemas.microsoft.com/office/drawing/2014/main" id="{F1AD0110-B73E-1B70-3FD7-907830BF83E3}"/>
            </a:ext>
          </a:extLst>
        </xdr:cNvPr>
        <xdr:cNvSpPr/>
      </xdr:nvSpPr>
      <xdr:spPr>
        <a:xfrm>
          <a:off x="18125294856" y="49344038"/>
          <a:ext cx="721179" cy="417284"/>
        </a:xfrm>
        <a:prstGeom prst="wedgeRoundRectCallout">
          <a:avLst>
            <a:gd name="adj1" fmla="val -139454"/>
            <a:gd name="adj2" fmla="val -2620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800"/>
            <a:t>דיבידנד השנה</a:t>
          </a:r>
          <a:endParaRPr lang="en-US" sz="800"/>
        </a:p>
      </xdr:txBody>
    </xdr:sp>
    <xdr:clientData/>
  </xdr:twoCellAnchor>
  <xdr:twoCellAnchor>
    <xdr:from>
      <xdr:col>10</xdr:col>
      <xdr:colOff>643467</xdr:colOff>
      <xdr:row>198</xdr:row>
      <xdr:rowOff>84667</xdr:rowOff>
    </xdr:from>
    <xdr:to>
      <xdr:col>11</xdr:col>
      <xdr:colOff>440266</xdr:colOff>
      <xdr:row>286</xdr:row>
      <xdr:rowOff>67734</xdr:rowOff>
    </xdr:to>
    <xdr:sp macro="" textlink="">
      <xdr:nvSpPr>
        <xdr:cNvPr id="33" name="Left Brace 32">
          <a:extLst>
            <a:ext uri="{FF2B5EF4-FFF2-40B4-BE49-F238E27FC236}">
              <a16:creationId xmlns:a16="http://schemas.microsoft.com/office/drawing/2014/main" id="{609A77EF-71FF-F162-5AC1-AEB05EF7BBEC}"/>
            </a:ext>
          </a:extLst>
        </xdr:cNvPr>
        <xdr:cNvSpPr/>
      </xdr:nvSpPr>
      <xdr:spPr>
        <a:xfrm>
          <a:off x="18020775067" y="41537467"/>
          <a:ext cx="897466" cy="19862800"/>
        </a:xfrm>
        <a:prstGeom prst="leftBrace">
          <a:avLst/>
        </a:prstGeom>
        <a:ln w="57150"/>
      </xdr:spPr>
      <xdr:style>
        <a:lnRef idx="3">
          <a:schemeClr val="accent5"/>
        </a:lnRef>
        <a:fillRef idx="0">
          <a:schemeClr val="accent5"/>
        </a:fillRef>
        <a:effectRef idx="2">
          <a:schemeClr val="accent5"/>
        </a:effectRef>
        <a:fontRef idx="minor">
          <a:schemeClr val="tx1"/>
        </a:fontRef>
      </xdr:style>
      <xdr:txBody>
        <a:bodyPr vertOverflow="clip" horzOverflow="clip" rtlCol="0" anchor="t"/>
        <a:lstStyle/>
        <a:p>
          <a:pPr algn="r" rtl="1"/>
          <a:endParaRPr lang="en-US" sz="1100"/>
        </a:p>
      </xdr:txBody>
    </xdr:sp>
    <xdr:clientData/>
  </xdr:twoCellAnchor>
  <xdr:twoCellAnchor>
    <xdr:from>
      <xdr:col>11</xdr:col>
      <xdr:colOff>880533</xdr:colOff>
      <xdr:row>221</xdr:row>
      <xdr:rowOff>186267</xdr:rowOff>
    </xdr:from>
    <xdr:to>
      <xdr:col>12</xdr:col>
      <xdr:colOff>1032933</xdr:colOff>
      <xdr:row>261</xdr:row>
      <xdr:rowOff>67734</xdr:rowOff>
    </xdr:to>
    <xdr:sp macro="" textlink="">
      <xdr:nvSpPr>
        <xdr:cNvPr id="34" name="Rectangle 33">
          <a:extLst>
            <a:ext uri="{FF2B5EF4-FFF2-40B4-BE49-F238E27FC236}">
              <a16:creationId xmlns:a16="http://schemas.microsoft.com/office/drawing/2014/main" id="{431C6756-214F-AAAD-91B7-7AC501B184F3}"/>
            </a:ext>
          </a:extLst>
        </xdr:cNvPr>
        <xdr:cNvSpPr/>
      </xdr:nvSpPr>
      <xdr:spPr>
        <a:xfrm rot="16200000">
          <a:off x="18015085467" y="50308934"/>
          <a:ext cx="9245600" cy="125306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6000"/>
            <a:t>נסקר</a:t>
          </a:r>
          <a:r>
            <a:rPr lang="he-IL" sz="6000" baseline="0"/>
            <a:t> במפגש</a:t>
          </a:r>
          <a:endParaRPr lang="en-US" sz="6000"/>
        </a:p>
      </xdr:txBody>
    </xdr:sp>
    <xdr:clientData/>
  </xdr:twoCellAnchor>
  <xdr:twoCellAnchor editAs="oneCell">
    <xdr:from>
      <xdr:col>0</xdr:col>
      <xdr:colOff>247805</xdr:colOff>
      <xdr:row>811</xdr:row>
      <xdr:rowOff>189726</xdr:rowOff>
    </xdr:from>
    <xdr:to>
      <xdr:col>0</xdr:col>
      <xdr:colOff>855701</xdr:colOff>
      <xdr:row>815</xdr:row>
      <xdr:rowOff>8467</xdr:rowOff>
    </xdr:to>
    <xdr:pic>
      <xdr:nvPicPr>
        <xdr:cNvPr id="35" name="Picture 34">
          <a:extLst>
            <a:ext uri="{FF2B5EF4-FFF2-40B4-BE49-F238E27FC236}">
              <a16:creationId xmlns:a16="http://schemas.microsoft.com/office/drawing/2014/main" id="{0BDF8A1B-2657-7DF9-6D96-D1127001C8A1}"/>
            </a:ext>
          </a:extLst>
        </xdr:cNvPr>
        <xdr:cNvPicPr>
          <a:picLocks noChangeAspect="1"/>
        </xdr:cNvPicPr>
      </xdr:nvPicPr>
      <xdr:blipFill>
        <a:blip xmlns:r="http://schemas.openxmlformats.org/officeDocument/2006/relationships" r:embed="rId3"/>
        <a:stretch>
          <a:fillRect/>
        </a:stretch>
      </xdr:blipFill>
      <xdr:spPr>
        <a:xfrm>
          <a:off x="18079104360" y="171941738"/>
          <a:ext cx="607896" cy="624107"/>
        </a:xfrm>
        <a:prstGeom prst="rect">
          <a:avLst/>
        </a:prstGeom>
      </xdr:spPr>
    </xdr:pic>
    <xdr:clientData/>
  </xdr:twoCellAnchor>
  <xdr:twoCellAnchor>
    <xdr:from>
      <xdr:col>2</xdr:col>
      <xdr:colOff>1009952</xdr:colOff>
      <xdr:row>879</xdr:row>
      <xdr:rowOff>114905</xdr:rowOff>
    </xdr:from>
    <xdr:to>
      <xdr:col>3</xdr:col>
      <xdr:colOff>296333</xdr:colOff>
      <xdr:row>879</xdr:row>
      <xdr:rowOff>114905</xdr:rowOff>
    </xdr:to>
    <xdr:cxnSp macro="">
      <xdr:nvCxnSpPr>
        <xdr:cNvPr id="37" name="Straight Connector 36">
          <a:extLst>
            <a:ext uri="{FF2B5EF4-FFF2-40B4-BE49-F238E27FC236}">
              <a16:creationId xmlns:a16="http://schemas.microsoft.com/office/drawing/2014/main" id="{550989C1-AFAB-15B4-585E-165B02D425CA}"/>
            </a:ext>
          </a:extLst>
        </xdr:cNvPr>
        <xdr:cNvCxnSpPr/>
      </xdr:nvCxnSpPr>
      <xdr:spPr>
        <a:xfrm flipH="1">
          <a:off x="18128905286" y="188728048"/>
          <a:ext cx="393095"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907142</xdr:colOff>
      <xdr:row>884</xdr:row>
      <xdr:rowOff>120952</xdr:rowOff>
    </xdr:from>
    <xdr:to>
      <xdr:col>3</xdr:col>
      <xdr:colOff>266095</xdr:colOff>
      <xdr:row>884</xdr:row>
      <xdr:rowOff>133048</xdr:rowOff>
    </xdr:to>
    <xdr:cxnSp macro="">
      <xdr:nvCxnSpPr>
        <xdr:cNvPr id="39" name="Straight Connector 38">
          <a:extLst>
            <a:ext uri="{FF2B5EF4-FFF2-40B4-BE49-F238E27FC236}">
              <a16:creationId xmlns:a16="http://schemas.microsoft.com/office/drawing/2014/main" id="{596C4834-F35C-93EE-AD25-09C4D522CC30}"/>
            </a:ext>
          </a:extLst>
        </xdr:cNvPr>
        <xdr:cNvCxnSpPr/>
      </xdr:nvCxnSpPr>
      <xdr:spPr>
        <a:xfrm flipV="1">
          <a:off x="18128935524" y="189762190"/>
          <a:ext cx="465667" cy="12096"/>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266095</xdr:colOff>
      <xdr:row>879</xdr:row>
      <xdr:rowOff>96762</xdr:rowOff>
    </xdr:from>
    <xdr:to>
      <xdr:col>3</xdr:col>
      <xdr:colOff>290286</xdr:colOff>
      <xdr:row>884</xdr:row>
      <xdr:rowOff>133048</xdr:rowOff>
    </xdr:to>
    <xdr:cxnSp macro="">
      <xdr:nvCxnSpPr>
        <xdr:cNvPr id="40" name="Straight Connector 39">
          <a:extLst>
            <a:ext uri="{FF2B5EF4-FFF2-40B4-BE49-F238E27FC236}">
              <a16:creationId xmlns:a16="http://schemas.microsoft.com/office/drawing/2014/main" id="{FD9668B4-D06F-F5A2-E7C6-D16F0642EC5E}"/>
            </a:ext>
          </a:extLst>
        </xdr:cNvPr>
        <xdr:cNvCxnSpPr/>
      </xdr:nvCxnSpPr>
      <xdr:spPr>
        <a:xfrm>
          <a:off x="18128911333" y="188709905"/>
          <a:ext cx="24191" cy="106438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8</xdr:col>
      <xdr:colOff>229810</xdr:colOff>
      <xdr:row>874</xdr:row>
      <xdr:rowOff>66524</xdr:rowOff>
    </xdr:from>
    <xdr:to>
      <xdr:col>10</xdr:col>
      <xdr:colOff>695476</xdr:colOff>
      <xdr:row>877</xdr:row>
      <xdr:rowOff>199571</xdr:rowOff>
    </xdr:to>
    <xdr:cxnSp macro="">
      <xdr:nvCxnSpPr>
        <xdr:cNvPr id="44" name="Straight Connector 43">
          <a:extLst>
            <a:ext uri="{FF2B5EF4-FFF2-40B4-BE49-F238E27FC236}">
              <a16:creationId xmlns:a16="http://schemas.microsoft.com/office/drawing/2014/main" id="{75DF7BE1-BF0E-2993-BA4D-D6F94A0102BE}"/>
            </a:ext>
          </a:extLst>
        </xdr:cNvPr>
        <xdr:cNvCxnSpPr/>
      </xdr:nvCxnSpPr>
      <xdr:spPr>
        <a:xfrm>
          <a:off x="18120644238" y="183950429"/>
          <a:ext cx="2679095" cy="74990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1040190</xdr:colOff>
      <xdr:row>874</xdr:row>
      <xdr:rowOff>139095</xdr:rowOff>
    </xdr:from>
    <xdr:to>
      <xdr:col>10</xdr:col>
      <xdr:colOff>604762</xdr:colOff>
      <xdr:row>879</xdr:row>
      <xdr:rowOff>6048</xdr:rowOff>
    </xdr:to>
    <xdr:cxnSp macro="">
      <xdr:nvCxnSpPr>
        <xdr:cNvPr id="45" name="Straight Connector 44">
          <a:extLst>
            <a:ext uri="{FF2B5EF4-FFF2-40B4-BE49-F238E27FC236}">
              <a16:creationId xmlns:a16="http://schemas.microsoft.com/office/drawing/2014/main" id="{07CC7ACA-DBAF-83BA-BEB1-7CB0FF4E11BD}"/>
            </a:ext>
          </a:extLst>
        </xdr:cNvPr>
        <xdr:cNvCxnSpPr/>
      </xdr:nvCxnSpPr>
      <xdr:spPr>
        <a:xfrm flipV="1">
          <a:off x="18120734952" y="184023000"/>
          <a:ext cx="2884715" cy="89504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1009952</xdr:colOff>
      <xdr:row>886</xdr:row>
      <xdr:rowOff>139096</xdr:rowOff>
    </xdr:from>
    <xdr:to>
      <xdr:col>3</xdr:col>
      <xdr:colOff>840619</xdr:colOff>
      <xdr:row>886</xdr:row>
      <xdr:rowOff>145143</xdr:rowOff>
    </xdr:to>
    <xdr:cxnSp macro="">
      <xdr:nvCxnSpPr>
        <xdr:cNvPr id="48" name="Straight Connector 47">
          <a:extLst>
            <a:ext uri="{FF2B5EF4-FFF2-40B4-BE49-F238E27FC236}">
              <a16:creationId xmlns:a16="http://schemas.microsoft.com/office/drawing/2014/main" id="{22429D50-93B0-12A2-3C55-73BB62328F3B}"/>
            </a:ext>
          </a:extLst>
        </xdr:cNvPr>
        <xdr:cNvCxnSpPr/>
      </xdr:nvCxnSpPr>
      <xdr:spPr>
        <a:xfrm flipH="1">
          <a:off x="18128361000" y="186490429"/>
          <a:ext cx="937381" cy="6047"/>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810381</xdr:colOff>
      <xdr:row>886</xdr:row>
      <xdr:rowOff>133048</xdr:rowOff>
    </xdr:from>
    <xdr:to>
      <xdr:col>3</xdr:col>
      <xdr:colOff>828525</xdr:colOff>
      <xdr:row>890</xdr:row>
      <xdr:rowOff>78619</xdr:rowOff>
    </xdr:to>
    <xdr:cxnSp macro="">
      <xdr:nvCxnSpPr>
        <xdr:cNvPr id="51" name="Straight Connector 50">
          <a:extLst>
            <a:ext uri="{FF2B5EF4-FFF2-40B4-BE49-F238E27FC236}">
              <a16:creationId xmlns:a16="http://schemas.microsoft.com/office/drawing/2014/main" id="{D32F6FDF-C86E-9C36-BBEF-0E82EF8AE341}"/>
            </a:ext>
          </a:extLst>
        </xdr:cNvPr>
        <xdr:cNvCxnSpPr/>
      </xdr:nvCxnSpPr>
      <xdr:spPr>
        <a:xfrm>
          <a:off x="18128373094" y="186484381"/>
          <a:ext cx="18144" cy="768048"/>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816426</xdr:colOff>
      <xdr:row>890</xdr:row>
      <xdr:rowOff>66523</xdr:rowOff>
    </xdr:from>
    <xdr:to>
      <xdr:col>7</xdr:col>
      <xdr:colOff>937378</xdr:colOff>
      <xdr:row>890</xdr:row>
      <xdr:rowOff>84666</xdr:rowOff>
    </xdr:to>
    <xdr:cxnSp macro="">
      <xdr:nvCxnSpPr>
        <xdr:cNvPr id="53" name="Straight Connector 52">
          <a:extLst>
            <a:ext uri="{FF2B5EF4-FFF2-40B4-BE49-F238E27FC236}">
              <a16:creationId xmlns:a16="http://schemas.microsoft.com/office/drawing/2014/main" id="{33101F54-87FE-7995-EE08-66F53926E7BB}"/>
            </a:ext>
          </a:extLst>
        </xdr:cNvPr>
        <xdr:cNvCxnSpPr/>
      </xdr:nvCxnSpPr>
      <xdr:spPr>
        <a:xfrm flipH="1">
          <a:off x="18123722479" y="187240333"/>
          <a:ext cx="4662714" cy="18143"/>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15</xdr:col>
      <xdr:colOff>37723</xdr:colOff>
      <xdr:row>811</xdr:row>
      <xdr:rowOff>37722</xdr:rowOff>
    </xdr:from>
    <xdr:to>
      <xdr:col>15</xdr:col>
      <xdr:colOff>903334</xdr:colOff>
      <xdr:row>912</xdr:row>
      <xdr:rowOff>20790</xdr:rowOff>
    </xdr:to>
    <xdr:sp macro="" textlink="">
      <xdr:nvSpPr>
        <xdr:cNvPr id="57" name="Left Brace 56">
          <a:extLst>
            <a:ext uri="{FF2B5EF4-FFF2-40B4-BE49-F238E27FC236}">
              <a16:creationId xmlns:a16="http://schemas.microsoft.com/office/drawing/2014/main" id="{67B1DC42-D8C7-824D-A3C1-1A935FFD13F4}"/>
            </a:ext>
          </a:extLst>
        </xdr:cNvPr>
        <xdr:cNvSpPr/>
      </xdr:nvSpPr>
      <xdr:spPr>
        <a:xfrm>
          <a:off x="18111962409" y="171173366"/>
          <a:ext cx="865611" cy="20353365"/>
        </a:xfrm>
        <a:prstGeom prst="leftBrace">
          <a:avLst/>
        </a:prstGeom>
        <a:ln w="57150"/>
      </xdr:spPr>
      <xdr:style>
        <a:lnRef idx="3">
          <a:schemeClr val="accent5"/>
        </a:lnRef>
        <a:fillRef idx="0">
          <a:schemeClr val="accent5"/>
        </a:fillRef>
        <a:effectRef idx="2">
          <a:schemeClr val="accent5"/>
        </a:effectRef>
        <a:fontRef idx="minor">
          <a:schemeClr val="tx1"/>
        </a:fontRef>
      </xdr:style>
      <xdr:txBody>
        <a:bodyPr vertOverflow="clip" horzOverflow="clip" rtlCol="0" anchor="t"/>
        <a:lstStyle/>
        <a:p>
          <a:pPr algn="r" rtl="1"/>
          <a:endParaRPr lang="en-US" sz="1100"/>
        </a:p>
      </xdr:txBody>
    </xdr:sp>
    <xdr:clientData/>
  </xdr:twoCellAnchor>
  <xdr:twoCellAnchor>
    <xdr:from>
      <xdr:col>16</xdr:col>
      <xdr:colOff>289639</xdr:colOff>
      <xdr:row>836</xdr:row>
      <xdr:rowOff>147669</xdr:rowOff>
    </xdr:from>
    <xdr:to>
      <xdr:col>17</xdr:col>
      <xdr:colOff>389466</xdr:colOff>
      <xdr:row>883</xdr:row>
      <xdr:rowOff>96236</xdr:rowOff>
    </xdr:to>
    <xdr:sp macro="" textlink="">
      <xdr:nvSpPr>
        <xdr:cNvPr id="58" name="Rectangle 57">
          <a:extLst>
            <a:ext uri="{FF2B5EF4-FFF2-40B4-BE49-F238E27FC236}">
              <a16:creationId xmlns:a16="http://schemas.microsoft.com/office/drawing/2014/main" id="{63764B61-7B58-AE4F-908A-2F9CC8840CAA}"/>
            </a:ext>
          </a:extLst>
        </xdr:cNvPr>
        <xdr:cNvSpPr/>
      </xdr:nvSpPr>
      <xdr:spPr>
        <a:xfrm rot="16200000">
          <a:off x="18106139036" y="180437188"/>
          <a:ext cx="9454705" cy="120636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6000"/>
            <a:t>נסקר</a:t>
          </a:r>
          <a:r>
            <a:rPr lang="he-IL" sz="6000" baseline="0"/>
            <a:t> במפגש</a:t>
          </a:r>
          <a:endParaRPr lang="en-US" sz="6000"/>
        </a:p>
      </xdr:txBody>
    </xdr:sp>
    <xdr:clientData/>
  </xdr:twoCellAnchor>
  <xdr:twoCellAnchor>
    <xdr:from>
      <xdr:col>8</xdr:col>
      <xdr:colOff>305443</xdr:colOff>
      <xdr:row>1036</xdr:row>
      <xdr:rowOff>112531</xdr:rowOff>
    </xdr:from>
    <xdr:to>
      <xdr:col>10</xdr:col>
      <xdr:colOff>393861</xdr:colOff>
      <xdr:row>1041</xdr:row>
      <xdr:rowOff>136645</xdr:rowOff>
    </xdr:to>
    <xdr:sp macro="" textlink="">
      <xdr:nvSpPr>
        <xdr:cNvPr id="59" name="Round Diagonal Corner Rectangle 58">
          <a:extLst>
            <a:ext uri="{FF2B5EF4-FFF2-40B4-BE49-F238E27FC236}">
              <a16:creationId xmlns:a16="http://schemas.microsoft.com/office/drawing/2014/main" id="{39E5A380-9119-5340-A300-074C5A3A7B4E}"/>
            </a:ext>
          </a:extLst>
        </xdr:cNvPr>
        <xdr:cNvSpPr/>
      </xdr:nvSpPr>
      <xdr:spPr>
        <a:xfrm>
          <a:off x="18089079739" y="25741131"/>
          <a:ext cx="1879118" cy="1040114"/>
        </a:xfrm>
        <a:prstGeom prst="round2Diag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המחסן של</a:t>
          </a:r>
          <a:r>
            <a:rPr lang="he-IL" sz="1100" baseline="0"/>
            <a:t> ״מאי חן בע״מ״</a:t>
          </a:r>
        </a:p>
        <a:p>
          <a:pPr algn="r" rtl="1"/>
          <a:r>
            <a:rPr lang="he-IL" sz="1100" baseline="0"/>
            <a:t>יתרה ל-1.1</a:t>
          </a:r>
        </a:p>
        <a:p>
          <a:pPr algn="r" rtl="1"/>
          <a:r>
            <a:rPr lang="he-IL" sz="1100" baseline="0"/>
            <a:t>100,000 ש״ח</a:t>
          </a:r>
          <a:endParaRPr lang="en-US" sz="1100"/>
        </a:p>
      </xdr:txBody>
    </xdr:sp>
    <xdr:clientData/>
  </xdr:twoCellAnchor>
  <xdr:twoCellAnchor>
    <xdr:from>
      <xdr:col>6</xdr:col>
      <xdr:colOff>434050</xdr:colOff>
      <xdr:row>1039</xdr:row>
      <xdr:rowOff>24114</xdr:rowOff>
    </xdr:from>
    <xdr:to>
      <xdr:col>8</xdr:col>
      <xdr:colOff>305443</xdr:colOff>
      <xdr:row>1039</xdr:row>
      <xdr:rowOff>24114</xdr:rowOff>
    </xdr:to>
    <xdr:cxnSp macro="">
      <xdr:nvCxnSpPr>
        <xdr:cNvPr id="60" name="Straight Arrow Connector 59">
          <a:extLst>
            <a:ext uri="{FF2B5EF4-FFF2-40B4-BE49-F238E27FC236}">
              <a16:creationId xmlns:a16="http://schemas.microsoft.com/office/drawing/2014/main" id="{F8E2B328-A7A2-2C4D-959A-4E8CFECE90DA}"/>
            </a:ext>
          </a:extLst>
        </xdr:cNvPr>
        <xdr:cNvCxnSpPr>
          <a:stCxn id="59" idx="0"/>
        </xdr:cNvCxnSpPr>
      </xdr:nvCxnSpPr>
      <xdr:spPr>
        <a:xfrm>
          <a:off x="18090958857" y="26262314"/>
          <a:ext cx="1281093"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104493</xdr:colOff>
      <xdr:row>1036</xdr:row>
      <xdr:rowOff>88417</xdr:rowOff>
    </xdr:from>
    <xdr:to>
      <xdr:col>6</xdr:col>
      <xdr:colOff>377784</xdr:colOff>
      <xdr:row>1041</xdr:row>
      <xdr:rowOff>112531</xdr:rowOff>
    </xdr:to>
    <xdr:sp macro="" textlink="">
      <xdr:nvSpPr>
        <xdr:cNvPr id="61" name="Round Diagonal Corner Rectangle 60">
          <a:extLst>
            <a:ext uri="{FF2B5EF4-FFF2-40B4-BE49-F238E27FC236}">
              <a16:creationId xmlns:a16="http://schemas.microsoft.com/office/drawing/2014/main" id="{6D450E81-25D6-7547-B4A2-6DA1C539AE2A}"/>
            </a:ext>
          </a:extLst>
        </xdr:cNvPr>
        <xdr:cNvSpPr/>
      </xdr:nvSpPr>
      <xdr:spPr>
        <a:xfrm>
          <a:off x="18092296216" y="25717017"/>
          <a:ext cx="1898891" cy="1040114"/>
        </a:xfrm>
        <a:prstGeom prst="round2Diag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סה״כ:</a:t>
          </a:r>
        </a:p>
        <a:p>
          <a:pPr algn="r" rtl="1"/>
          <a:r>
            <a:rPr lang="he-IL" sz="1100"/>
            <a:t>300,000</a:t>
          </a:r>
        </a:p>
        <a:p>
          <a:pPr algn="r" rtl="1"/>
          <a:r>
            <a:rPr lang="he-IL" sz="1100"/>
            <a:t>ש״ח</a:t>
          </a:r>
          <a:endParaRPr lang="en-US" sz="1100"/>
        </a:p>
      </xdr:txBody>
    </xdr:sp>
    <xdr:clientData/>
  </xdr:twoCellAnchor>
  <xdr:twoCellAnchor>
    <xdr:from>
      <xdr:col>0</xdr:col>
      <xdr:colOff>233101</xdr:colOff>
      <xdr:row>1036</xdr:row>
      <xdr:rowOff>16076</xdr:rowOff>
    </xdr:from>
    <xdr:to>
      <xdr:col>2</xdr:col>
      <xdr:colOff>136645</xdr:colOff>
      <xdr:row>1041</xdr:row>
      <xdr:rowOff>40190</xdr:rowOff>
    </xdr:to>
    <xdr:sp macro="" textlink="">
      <xdr:nvSpPr>
        <xdr:cNvPr id="62" name="Round Diagonal Corner Rectangle 61">
          <a:extLst>
            <a:ext uri="{FF2B5EF4-FFF2-40B4-BE49-F238E27FC236}">
              <a16:creationId xmlns:a16="http://schemas.microsoft.com/office/drawing/2014/main" id="{89213BF3-E2FD-FC4B-9183-EECD4A190F4C}"/>
            </a:ext>
          </a:extLst>
        </xdr:cNvPr>
        <xdr:cNvSpPr/>
      </xdr:nvSpPr>
      <xdr:spPr>
        <a:xfrm>
          <a:off x="18095725055" y="25644676"/>
          <a:ext cx="1427544" cy="1040114"/>
        </a:xfrm>
        <a:prstGeom prst="round2Diag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המחסן</a:t>
          </a:r>
          <a:r>
            <a:rPr lang="he-IL" sz="1100" baseline="0"/>
            <a:t> של ״מאי חן בע״מ״</a:t>
          </a:r>
        </a:p>
        <a:p>
          <a:pPr algn="r" rtl="1"/>
          <a:r>
            <a:rPr lang="he-IL" sz="1100" baseline="0"/>
            <a:t>יתרה ל-31.12</a:t>
          </a:r>
        </a:p>
        <a:p>
          <a:pPr algn="r" rtl="1"/>
          <a:r>
            <a:rPr lang="he-IL" sz="1100" baseline="0"/>
            <a:t>40,000 ש״ח </a:t>
          </a:r>
          <a:endParaRPr lang="en-US" sz="1100"/>
        </a:p>
      </xdr:txBody>
    </xdr:sp>
    <xdr:clientData/>
  </xdr:twoCellAnchor>
  <xdr:twoCellAnchor>
    <xdr:from>
      <xdr:col>2</xdr:col>
      <xdr:colOff>128608</xdr:colOff>
      <xdr:row>1038</xdr:row>
      <xdr:rowOff>160760</xdr:rowOff>
    </xdr:from>
    <xdr:to>
      <xdr:col>3</xdr:col>
      <xdr:colOff>827912</xdr:colOff>
      <xdr:row>1038</xdr:row>
      <xdr:rowOff>160760</xdr:rowOff>
    </xdr:to>
    <xdr:cxnSp macro="">
      <xdr:nvCxnSpPr>
        <xdr:cNvPr id="63" name="Straight Arrow Connector 62">
          <a:extLst>
            <a:ext uri="{FF2B5EF4-FFF2-40B4-BE49-F238E27FC236}">
              <a16:creationId xmlns:a16="http://schemas.microsoft.com/office/drawing/2014/main" id="{CA9E5385-74EC-A844-9903-CB258EB3AE3B}"/>
            </a:ext>
          </a:extLst>
        </xdr:cNvPr>
        <xdr:cNvCxnSpPr/>
      </xdr:nvCxnSpPr>
      <xdr:spPr>
        <a:xfrm>
          <a:off x="18094309888" y="26195760"/>
          <a:ext cx="1423204"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433574</xdr:colOff>
      <xdr:row>1003</xdr:row>
      <xdr:rowOff>54099</xdr:rowOff>
    </xdr:from>
    <xdr:to>
      <xdr:col>6</xdr:col>
      <xdr:colOff>602013</xdr:colOff>
      <xdr:row>1005</xdr:row>
      <xdr:rowOff>197922</xdr:rowOff>
    </xdr:to>
    <xdr:sp macro="" textlink="">
      <xdr:nvSpPr>
        <xdr:cNvPr id="64" name="Left Brace 63">
          <a:extLst>
            <a:ext uri="{FF2B5EF4-FFF2-40B4-BE49-F238E27FC236}">
              <a16:creationId xmlns:a16="http://schemas.microsoft.com/office/drawing/2014/main" id="{3D329CC2-25ED-1046-807E-AA071DD84599}"/>
            </a:ext>
          </a:extLst>
        </xdr:cNvPr>
        <xdr:cNvSpPr/>
      </xdr:nvSpPr>
      <xdr:spPr>
        <a:xfrm>
          <a:off x="18092071987" y="18900899"/>
          <a:ext cx="168439" cy="550223"/>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606631</xdr:colOff>
      <xdr:row>1004</xdr:row>
      <xdr:rowOff>1200</xdr:rowOff>
    </xdr:from>
    <xdr:to>
      <xdr:col>7</xdr:col>
      <xdr:colOff>531749</xdr:colOff>
      <xdr:row>1005</xdr:row>
      <xdr:rowOff>49481</xdr:rowOff>
    </xdr:to>
    <xdr:sp macro="" textlink="">
      <xdr:nvSpPr>
        <xdr:cNvPr id="65" name="Rectangle 64">
          <a:extLst>
            <a:ext uri="{FF2B5EF4-FFF2-40B4-BE49-F238E27FC236}">
              <a16:creationId xmlns:a16="http://schemas.microsoft.com/office/drawing/2014/main" id="{6626F490-7B4C-2642-8421-B1E071F707BC}"/>
            </a:ext>
          </a:extLst>
        </xdr:cNvPr>
        <xdr:cNvSpPr/>
      </xdr:nvSpPr>
      <xdr:spPr>
        <a:xfrm>
          <a:off x="18091494551" y="19051200"/>
          <a:ext cx="572818" cy="25148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700"/>
            <a:t>קניות נטו</a:t>
          </a:r>
          <a:endParaRPr lang="en-US" sz="700"/>
        </a:p>
      </xdr:txBody>
    </xdr:sp>
    <xdr:clientData/>
  </xdr:twoCellAnchor>
  <xdr:twoCellAnchor>
    <xdr:from>
      <xdr:col>1</xdr:col>
      <xdr:colOff>977900</xdr:colOff>
      <xdr:row>1665</xdr:row>
      <xdr:rowOff>44450</xdr:rowOff>
    </xdr:from>
    <xdr:to>
      <xdr:col>3</xdr:col>
      <xdr:colOff>317500</xdr:colOff>
      <xdr:row>1667</xdr:row>
      <xdr:rowOff>69850</xdr:rowOff>
    </xdr:to>
    <xdr:sp macro="" textlink="">
      <xdr:nvSpPr>
        <xdr:cNvPr id="66" name="Rectangle 65">
          <a:extLst>
            <a:ext uri="{FF2B5EF4-FFF2-40B4-BE49-F238E27FC236}">
              <a16:creationId xmlns:a16="http://schemas.microsoft.com/office/drawing/2014/main" id="{3F40B54D-FA5B-9A4C-B4CC-F4C9D8255480}"/>
            </a:ext>
          </a:extLst>
        </xdr:cNvPr>
        <xdr:cNvSpPr/>
      </xdr:nvSpPr>
      <xdr:spPr>
        <a:xfrm>
          <a:off x="18094820300" y="136696450"/>
          <a:ext cx="1041400" cy="4318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האם ההכנסה מפעילות עיקרית של החברה?</a:t>
          </a:r>
          <a:endParaRPr lang="en-US" sz="1100"/>
        </a:p>
      </xdr:txBody>
    </xdr:sp>
    <xdr:clientData/>
  </xdr:twoCellAnchor>
  <xdr:twoCellAnchor>
    <xdr:from>
      <xdr:col>2</xdr:col>
      <xdr:colOff>1003300</xdr:colOff>
      <xdr:row>1667</xdr:row>
      <xdr:rowOff>82550</xdr:rowOff>
    </xdr:from>
    <xdr:to>
      <xdr:col>3</xdr:col>
      <xdr:colOff>393700</xdr:colOff>
      <xdr:row>1669</xdr:row>
      <xdr:rowOff>82550</xdr:rowOff>
    </xdr:to>
    <xdr:cxnSp macro="">
      <xdr:nvCxnSpPr>
        <xdr:cNvPr id="67" name="Straight Arrow Connector 66">
          <a:extLst>
            <a:ext uri="{FF2B5EF4-FFF2-40B4-BE49-F238E27FC236}">
              <a16:creationId xmlns:a16="http://schemas.microsoft.com/office/drawing/2014/main" id="{956A2DA3-4D1C-2142-8736-43500493785D}"/>
            </a:ext>
          </a:extLst>
        </xdr:cNvPr>
        <xdr:cNvCxnSpPr/>
      </xdr:nvCxnSpPr>
      <xdr:spPr>
        <a:xfrm flipH="1">
          <a:off x="18094744100" y="137140950"/>
          <a:ext cx="393700" cy="406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406400</xdr:colOff>
      <xdr:row>1669</xdr:row>
      <xdr:rowOff>101600</xdr:rowOff>
    </xdr:from>
    <xdr:to>
      <xdr:col>4</xdr:col>
      <xdr:colOff>850900</xdr:colOff>
      <xdr:row>1673</xdr:row>
      <xdr:rowOff>63500</xdr:rowOff>
    </xdr:to>
    <xdr:sp macro="" textlink="">
      <xdr:nvSpPr>
        <xdr:cNvPr id="68" name="Rectangle 67">
          <a:extLst>
            <a:ext uri="{FF2B5EF4-FFF2-40B4-BE49-F238E27FC236}">
              <a16:creationId xmlns:a16="http://schemas.microsoft.com/office/drawing/2014/main" id="{BF1A5893-CEDC-0945-8F89-207467E5BCB7}"/>
            </a:ext>
          </a:extLst>
        </xdr:cNvPr>
        <xdr:cNvSpPr/>
      </xdr:nvSpPr>
      <xdr:spPr>
        <a:xfrm>
          <a:off x="18093486800" y="137566400"/>
          <a:ext cx="1244600" cy="774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לא ייזקף להכנסות אחרות</a:t>
          </a:r>
        </a:p>
        <a:p>
          <a:pPr algn="ctr" rtl="1"/>
          <a:r>
            <a:rPr lang="he-IL" sz="1100"/>
            <a:t>אלא למכירות</a:t>
          </a:r>
        </a:p>
        <a:p>
          <a:pPr algn="ctr" rtl="1"/>
          <a:r>
            <a:rPr lang="he-IL" sz="1100"/>
            <a:t>או הכנסות משירות</a:t>
          </a:r>
        </a:p>
        <a:p>
          <a:pPr algn="ctr" rtl="1"/>
          <a:r>
            <a:rPr lang="he-IL" sz="1100"/>
            <a:t>בראש רווח והפסד</a:t>
          </a:r>
          <a:endParaRPr lang="en-US" sz="1100"/>
        </a:p>
      </xdr:txBody>
    </xdr:sp>
    <xdr:clientData/>
  </xdr:twoCellAnchor>
  <xdr:twoCellAnchor>
    <xdr:from>
      <xdr:col>1</xdr:col>
      <xdr:colOff>609600</xdr:colOff>
      <xdr:row>1667</xdr:row>
      <xdr:rowOff>82550</xdr:rowOff>
    </xdr:from>
    <xdr:to>
      <xdr:col>2</xdr:col>
      <xdr:colOff>292100</xdr:colOff>
      <xdr:row>1669</xdr:row>
      <xdr:rowOff>165100</xdr:rowOff>
    </xdr:to>
    <xdr:cxnSp macro="">
      <xdr:nvCxnSpPr>
        <xdr:cNvPr id="69" name="Straight Arrow Connector 68">
          <a:extLst>
            <a:ext uri="{FF2B5EF4-FFF2-40B4-BE49-F238E27FC236}">
              <a16:creationId xmlns:a16="http://schemas.microsoft.com/office/drawing/2014/main" id="{D9FF5CC0-7E0A-CE4A-9F22-7EF930972C9C}"/>
            </a:ext>
          </a:extLst>
        </xdr:cNvPr>
        <xdr:cNvCxnSpPr/>
      </xdr:nvCxnSpPr>
      <xdr:spPr>
        <a:xfrm>
          <a:off x="18095569600" y="137140950"/>
          <a:ext cx="571500" cy="4889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876300</xdr:colOff>
      <xdr:row>1669</xdr:row>
      <xdr:rowOff>165100</xdr:rowOff>
    </xdr:from>
    <xdr:to>
      <xdr:col>2</xdr:col>
      <xdr:colOff>215900</xdr:colOff>
      <xdr:row>1673</xdr:row>
      <xdr:rowOff>127000</xdr:rowOff>
    </xdr:to>
    <xdr:sp macro="" textlink="">
      <xdr:nvSpPr>
        <xdr:cNvPr id="70" name="Rectangle 69">
          <a:extLst>
            <a:ext uri="{FF2B5EF4-FFF2-40B4-BE49-F238E27FC236}">
              <a16:creationId xmlns:a16="http://schemas.microsoft.com/office/drawing/2014/main" id="{B4AEB3E4-DAFA-6F48-A742-520133F1E559}"/>
            </a:ext>
          </a:extLst>
        </xdr:cNvPr>
        <xdr:cNvSpPr/>
      </xdr:nvSpPr>
      <xdr:spPr>
        <a:xfrm>
          <a:off x="18095645800" y="137629900"/>
          <a:ext cx="1104900" cy="774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האם מדובר בהכנסת מימון: הכנסת ריבית, רווח מניירות בבורסה?</a:t>
          </a:r>
          <a:endParaRPr lang="en-US" sz="1100"/>
        </a:p>
      </xdr:txBody>
    </xdr:sp>
    <xdr:clientData/>
  </xdr:twoCellAnchor>
  <xdr:twoCellAnchor>
    <xdr:from>
      <xdr:col>1</xdr:col>
      <xdr:colOff>939800</xdr:colOff>
      <xdr:row>1673</xdr:row>
      <xdr:rowOff>158750</xdr:rowOff>
    </xdr:from>
    <xdr:to>
      <xdr:col>2</xdr:col>
      <xdr:colOff>330200</xdr:colOff>
      <xdr:row>1675</xdr:row>
      <xdr:rowOff>158750</xdr:rowOff>
    </xdr:to>
    <xdr:cxnSp macro="">
      <xdr:nvCxnSpPr>
        <xdr:cNvPr id="71" name="Straight Arrow Connector 70">
          <a:extLst>
            <a:ext uri="{FF2B5EF4-FFF2-40B4-BE49-F238E27FC236}">
              <a16:creationId xmlns:a16="http://schemas.microsoft.com/office/drawing/2014/main" id="{E26C78E0-75E9-844F-AF93-AC0BCF6064A6}"/>
            </a:ext>
          </a:extLst>
        </xdr:cNvPr>
        <xdr:cNvCxnSpPr/>
      </xdr:nvCxnSpPr>
      <xdr:spPr>
        <a:xfrm flipH="1">
          <a:off x="18095531500" y="138436350"/>
          <a:ext cx="330200" cy="406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336550</xdr:colOff>
      <xdr:row>1676</xdr:row>
      <xdr:rowOff>38100</xdr:rowOff>
    </xdr:from>
    <xdr:to>
      <xdr:col>3</xdr:col>
      <xdr:colOff>781050</xdr:colOff>
      <xdr:row>1678</xdr:row>
      <xdr:rowOff>88900</xdr:rowOff>
    </xdr:to>
    <xdr:sp macro="" textlink="">
      <xdr:nvSpPr>
        <xdr:cNvPr id="72" name="Rectangle 71">
          <a:extLst>
            <a:ext uri="{FF2B5EF4-FFF2-40B4-BE49-F238E27FC236}">
              <a16:creationId xmlns:a16="http://schemas.microsoft.com/office/drawing/2014/main" id="{AA52BF09-7253-C047-9DAB-87594C799ED6}"/>
            </a:ext>
          </a:extLst>
        </xdr:cNvPr>
        <xdr:cNvSpPr/>
      </xdr:nvSpPr>
      <xdr:spPr>
        <a:xfrm>
          <a:off x="18094356750" y="138925300"/>
          <a:ext cx="1168400" cy="4572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לא ייזקף להכנסות אחרות</a:t>
          </a:r>
        </a:p>
        <a:p>
          <a:pPr algn="ctr" rtl="1"/>
          <a:r>
            <a:rPr lang="he-IL" sz="1100"/>
            <a:t>אלא להכנסות מימון</a:t>
          </a:r>
          <a:endParaRPr lang="en-US" sz="1100"/>
        </a:p>
      </xdr:txBody>
    </xdr:sp>
    <xdr:clientData/>
  </xdr:twoCellAnchor>
  <xdr:twoCellAnchor>
    <xdr:from>
      <xdr:col>0</xdr:col>
      <xdr:colOff>927100</xdr:colOff>
      <xdr:row>1673</xdr:row>
      <xdr:rowOff>146050</xdr:rowOff>
    </xdr:from>
    <xdr:to>
      <xdr:col>1</xdr:col>
      <xdr:colOff>298450</xdr:colOff>
      <xdr:row>1675</xdr:row>
      <xdr:rowOff>196850</xdr:rowOff>
    </xdr:to>
    <xdr:cxnSp macro="">
      <xdr:nvCxnSpPr>
        <xdr:cNvPr id="73" name="Straight Arrow Connector 72">
          <a:extLst>
            <a:ext uri="{FF2B5EF4-FFF2-40B4-BE49-F238E27FC236}">
              <a16:creationId xmlns:a16="http://schemas.microsoft.com/office/drawing/2014/main" id="{51701B98-B5CA-9B4D-B38D-0249954DBCE8}"/>
            </a:ext>
          </a:extLst>
        </xdr:cNvPr>
        <xdr:cNvCxnSpPr/>
      </xdr:nvCxnSpPr>
      <xdr:spPr>
        <a:xfrm>
          <a:off x="18096452250" y="138423650"/>
          <a:ext cx="298450" cy="4572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165100</xdr:colOff>
      <xdr:row>1676</xdr:row>
      <xdr:rowOff>57150</xdr:rowOff>
    </xdr:from>
    <xdr:to>
      <xdr:col>1</xdr:col>
      <xdr:colOff>609600</xdr:colOff>
      <xdr:row>1678</xdr:row>
      <xdr:rowOff>107950</xdr:rowOff>
    </xdr:to>
    <xdr:sp macro="" textlink="">
      <xdr:nvSpPr>
        <xdr:cNvPr id="74" name="Rectangle 73">
          <a:extLst>
            <a:ext uri="{FF2B5EF4-FFF2-40B4-BE49-F238E27FC236}">
              <a16:creationId xmlns:a16="http://schemas.microsoft.com/office/drawing/2014/main" id="{33470F89-978E-7843-B240-0F4E68021368}"/>
            </a:ext>
          </a:extLst>
        </xdr:cNvPr>
        <xdr:cNvSpPr/>
      </xdr:nvSpPr>
      <xdr:spPr>
        <a:xfrm>
          <a:off x="18096141100" y="138944350"/>
          <a:ext cx="1079500" cy="457200"/>
        </a:xfrm>
        <a:prstGeom prst="rect">
          <a:avLst/>
        </a:prstGeom>
        <a:solidFill>
          <a:srgbClr val="00B05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ייזקף להכנסות אחרות</a:t>
          </a:r>
          <a:endParaRPr lang="en-US" sz="1100"/>
        </a:p>
      </xdr:txBody>
    </xdr:sp>
    <xdr:clientData/>
  </xdr:twoCellAnchor>
  <xdr:twoCellAnchor>
    <xdr:from>
      <xdr:col>4</xdr:col>
      <xdr:colOff>628650</xdr:colOff>
      <xdr:row>1707</xdr:row>
      <xdr:rowOff>177800</xdr:rowOff>
    </xdr:from>
    <xdr:to>
      <xdr:col>5</xdr:col>
      <xdr:colOff>0</xdr:colOff>
      <xdr:row>1707</xdr:row>
      <xdr:rowOff>184150</xdr:rowOff>
    </xdr:to>
    <xdr:cxnSp macro="">
      <xdr:nvCxnSpPr>
        <xdr:cNvPr id="75" name="Straight Arrow Connector 74">
          <a:extLst>
            <a:ext uri="{FF2B5EF4-FFF2-40B4-BE49-F238E27FC236}">
              <a16:creationId xmlns:a16="http://schemas.microsoft.com/office/drawing/2014/main" id="{7A0D505C-D94A-DF43-8917-96AE489CE12A}"/>
            </a:ext>
          </a:extLst>
        </xdr:cNvPr>
        <xdr:cNvCxnSpPr/>
      </xdr:nvCxnSpPr>
      <xdr:spPr>
        <a:xfrm flipH="1" flipV="1">
          <a:off x="18093486800" y="145364200"/>
          <a:ext cx="184150"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32901</xdr:colOff>
      <xdr:row>1595</xdr:row>
      <xdr:rowOff>39482</xdr:rowOff>
    </xdr:from>
    <xdr:to>
      <xdr:col>7</xdr:col>
      <xdr:colOff>1059429</xdr:colOff>
      <xdr:row>1595</xdr:row>
      <xdr:rowOff>197410</xdr:rowOff>
    </xdr:to>
    <xdr:sp macro="" textlink="">
      <xdr:nvSpPr>
        <xdr:cNvPr id="76" name="Left Arrow 75">
          <a:extLst>
            <a:ext uri="{FF2B5EF4-FFF2-40B4-BE49-F238E27FC236}">
              <a16:creationId xmlns:a16="http://schemas.microsoft.com/office/drawing/2014/main" id="{F2C8FDDE-2BA3-3D4D-AB78-5A800B5F4230}"/>
            </a:ext>
          </a:extLst>
        </xdr:cNvPr>
        <xdr:cNvSpPr/>
      </xdr:nvSpPr>
      <xdr:spPr>
        <a:xfrm>
          <a:off x="18091258971" y="122416682"/>
          <a:ext cx="734428" cy="157928"/>
        </a:xfrm>
        <a:prstGeom prst="lef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952500</xdr:colOff>
      <xdr:row>1595</xdr:row>
      <xdr:rowOff>179102</xdr:rowOff>
    </xdr:from>
    <xdr:to>
      <xdr:col>5</xdr:col>
      <xdr:colOff>1033911</xdr:colOff>
      <xdr:row>1597</xdr:row>
      <xdr:rowOff>97692</xdr:rowOff>
    </xdr:to>
    <xdr:cxnSp macro="">
      <xdr:nvCxnSpPr>
        <xdr:cNvPr id="77" name="Straight Arrow Connector 76">
          <a:extLst>
            <a:ext uri="{FF2B5EF4-FFF2-40B4-BE49-F238E27FC236}">
              <a16:creationId xmlns:a16="http://schemas.microsoft.com/office/drawing/2014/main" id="{D0FD5078-4DE4-934D-A4B7-6DFA0F3DB253}"/>
            </a:ext>
          </a:extLst>
        </xdr:cNvPr>
        <xdr:cNvCxnSpPr/>
      </xdr:nvCxnSpPr>
      <xdr:spPr>
        <a:xfrm flipH="1">
          <a:off x="18092668789" y="122556302"/>
          <a:ext cx="818011" cy="33769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467264</xdr:colOff>
      <xdr:row>1038</xdr:row>
      <xdr:rowOff>113821</xdr:rowOff>
    </xdr:from>
    <xdr:to>
      <xdr:col>9</xdr:col>
      <xdr:colOff>1070633</xdr:colOff>
      <xdr:row>1041</xdr:row>
      <xdr:rowOff>52390</xdr:rowOff>
    </xdr:to>
    <xdr:pic>
      <xdr:nvPicPr>
        <xdr:cNvPr id="78" name="Picture 77">
          <a:extLst>
            <a:ext uri="{FF2B5EF4-FFF2-40B4-BE49-F238E27FC236}">
              <a16:creationId xmlns:a16="http://schemas.microsoft.com/office/drawing/2014/main" id="{62B1C803-47D5-1348-8432-76C3384B3A56}"/>
            </a:ext>
          </a:extLst>
        </xdr:cNvPr>
        <xdr:cNvPicPr>
          <a:picLocks noChangeAspect="1"/>
        </xdr:cNvPicPr>
      </xdr:nvPicPr>
      <xdr:blipFill>
        <a:blip xmlns:r="http://schemas.openxmlformats.org/officeDocument/2006/relationships" r:embed="rId4"/>
        <a:stretch>
          <a:fillRect/>
        </a:stretch>
      </xdr:blipFill>
      <xdr:spPr>
        <a:xfrm>
          <a:off x="18089190367" y="26148821"/>
          <a:ext cx="603369" cy="548169"/>
        </a:xfrm>
        <a:prstGeom prst="rect">
          <a:avLst/>
        </a:prstGeom>
      </xdr:spPr>
    </xdr:pic>
    <xdr:clientData/>
  </xdr:twoCellAnchor>
  <xdr:twoCellAnchor editAs="oneCell">
    <xdr:from>
      <xdr:col>5</xdr:col>
      <xdr:colOff>504884</xdr:colOff>
      <xdr:row>1038</xdr:row>
      <xdr:rowOff>113821</xdr:rowOff>
    </xdr:from>
    <xdr:to>
      <xdr:col>5</xdr:col>
      <xdr:colOff>1103700</xdr:colOff>
      <xdr:row>1041</xdr:row>
      <xdr:rowOff>52390</xdr:rowOff>
    </xdr:to>
    <xdr:pic>
      <xdr:nvPicPr>
        <xdr:cNvPr id="79" name="Picture 78">
          <a:extLst>
            <a:ext uri="{FF2B5EF4-FFF2-40B4-BE49-F238E27FC236}">
              <a16:creationId xmlns:a16="http://schemas.microsoft.com/office/drawing/2014/main" id="{651BADBA-91E2-FF47-A588-9E7EEDC9074D}"/>
            </a:ext>
          </a:extLst>
        </xdr:cNvPr>
        <xdr:cNvPicPr>
          <a:picLocks noChangeAspect="1"/>
        </xdr:cNvPicPr>
      </xdr:nvPicPr>
      <xdr:blipFill>
        <a:blip xmlns:r="http://schemas.openxmlformats.org/officeDocument/2006/relationships" r:embed="rId4"/>
        <a:stretch>
          <a:fillRect/>
        </a:stretch>
      </xdr:blipFill>
      <xdr:spPr>
        <a:xfrm>
          <a:off x="18092383100" y="26148821"/>
          <a:ext cx="598816" cy="548169"/>
        </a:xfrm>
        <a:prstGeom prst="rect">
          <a:avLst/>
        </a:prstGeom>
      </xdr:spPr>
    </xdr:pic>
    <xdr:clientData/>
  </xdr:twoCellAnchor>
  <xdr:twoCellAnchor editAs="oneCell">
    <xdr:from>
      <xdr:col>1</xdr:col>
      <xdr:colOff>422691</xdr:colOff>
      <xdr:row>1040</xdr:row>
      <xdr:rowOff>17971</xdr:rowOff>
    </xdr:from>
    <xdr:to>
      <xdr:col>1</xdr:col>
      <xdr:colOff>1025820</xdr:colOff>
      <xdr:row>1042</xdr:row>
      <xdr:rowOff>160218</xdr:rowOff>
    </xdr:to>
    <xdr:pic>
      <xdr:nvPicPr>
        <xdr:cNvPr id="80" name="Picture 79">
          <a:extLst>
            <a:ext uri="{FF2B5EF4-FFF2-40B4-BE49-F238E27FC236}">
              <a16:creationId xmlns:a16="http://schemas.microsoft.com/office/drawing/2014/main" id="{17C2C211-86BB-794F-AC9C-66426906525F}"/>
            </a:ext>
          </a:extLst>
        </xdr:cNvPr>
        <xdr:cNvPicPr>
          <a:picLocks noChangeAspect="1"/>
        </xdr:cNvPicPr>
      </xdr:nvPicPr>
      <xdr:blipFill>
        <a:blip xmlns:r="http://schemas.openxmlformats.org/officeDocument/2006/relationships" r:embed="rId4"/>
        <a:stretch>
          <a:fillRect/>
        </a:stretch>
      </xdr:blipFill>
      <xdr:spPr>
        <a:xfrm>
          <a:off x="18095724880" y="26459371"/>
          <a:ext cx="603129" cy="548648"/>
        </a:xfrm>
        <a:prstGeom prst="rect">
          <a:avLst/>
        </a:prstGeom>
      </xdr:spPr>
    </xdr:pic>
    <xdr:clientData/>
  </xdr:twoCellAnchor>
  <xdr:twoCellAnchor>
    <xdr:from>
      <xdr:col>5</xdr:col>
      <xdr:colOff>587964</xdr:colOff>
      <xdr:row>1079</xdr:row>
      <xdr:rowOff>159926</xdr:rowOff>
    </xdr:from>
    <xdr:to>
      <xdr:col>7</xdr:col>
      <xdr:colOff>719667</xdr:colOff>
      <xdr:row>1084</xdr:row>
      <xdr:rowOff>98778</xdr:rowOff>
    </xdr:to>
    <xdr:cxnSp macro="">
      <xdr:nvCxnSpPr>
        <xdr:cNvPr id="81" name="Straight Arrow Connector 80">
          <a:extLst>
            <a:ext uri="{FF2B5EF4-FFF2-40B4-BE49-F238E27FC236}">
              <a16:creationId xmlns:a16="http://schemas.microsoft.com/office/drawing/2014/main" id="{00E5CB0F-74A8-AC4E-8844-FAFF72DD0EFB}"/>
            </a:ext>
          </a:extLst>
        </xdr:cNvPr>
        <xdr:cNvCxnSpPr/>
      </xdr:nvCxnSpPr>
      <xdr:spPr>
        <a:xfrm flipH="1">
          <a:off x="18091306633" y="34526126"/>
          <a:ext cx="1592203" cy="95485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425962</xdr:colOff>
      <xdr:row>918</xdr:row>
      <xdr:rowOff>33866</xdr:rowOff>
    </xdr:from>
    <xdr:to>
      <xdr:col>17</xdr:col>
      <xdr:colOff>560811</xdr:colOff>
      <xdr:row>1718</xdr:row>
      <xdr:rowOff>134100</xdr:rowOff>
    </xdr:to>
    <xdr:sp macro="" textlink="">
      <xdr:nvSpPr>
        <xdr:cNvPr id="36" name="Left Brace 35">
          <a:extLst>
            <a:ext uri="{FF2B5EF4-FFF2-40B4-BE49-F238E27FC236}">
              <a16:creationId xmlns:a16="http://schemas.microsoft.com/office/drawing/2014/main" id="{E81F2E9D-C2B8-1F43-B9E4-7DD30D806351}"/>
            </a:ext>
          </a:extLst>
        </xdr:cNvPr>
        <xdr:cNvSpPr/>
      </xdr:nvSpPr>
      <xdr:spPr>
        <a:xfrm>
          <a:off x="18074300059" y="195953059"/>
          <a:ext cx="3447892" cy="156326010"/>
        </a:xfrm>
        <a:prstGeom prst="leftBrace">
          <a:avLst/>
        </a:prstGeom>
        <a:ln w="57150"/>
      </xdr:spPr>
      <xdr:style>
        <a:lnRef idx="3">
          <a:schemeClr val="accent5"/>
        </a:lnRef>
        <a:fillRef idx="0">
          <a:schemeClr val="accent5"/>
        </a:fillRef>
        <a:effectRef idx="2">
          <a:schemeClr val="accent5"/>
        </a:effectRef>
        <a:fontRef idx="minor">
          <a:schemeClr val="tx1"/>
        </a:fontRef>
      </xdr:style>
      <xdr:txBody>
        <a:bodyPr vertOverflow="clip" horzOverflow="clip" rtlCol="0" anchor="t"/>
        <a:lstStyle/>
        <a:p>
          <a:pPr algn="r" rtl="1"/>
          <a:endParaRPr lang="en-US" sz="1100"/>
        </a:p>
      </xdr:txBody>
    </xdr:sp>
    <xdr:clientData/>
  </xdr:twoCellAnchor>
  <xdr:twoCellAnchor>
    <xdr:from>
      <xdr:col>17</xdr:col>
      <xdr:colOff>844582</xdr:colOff>
      <xdr:row>988</xdr:row>
      <xdr:rowOff>8347</xdr:rowOff>
    </xdr:from>
    <xdr:to>
      <xdr:col>18</xdr:col>
      <xdr:colOff>944410</xdr:colOff>
      <xdr:row>1071</xdr:row>
      <xdr:rowOff>203199</xdr:rowOff>
    </xdr:to>
    <xdr:sp macro="" textlink="">
      <xdr:nvSpPr>
        <xdr:cNvPr id="38" name="Rectangle 37">
          <a:extLst>
            <a:ext uri="{FF2B5EF4-FFF2-40B4-BE49-F238E27FC236}">
              <a16:creationId xmlns:a16="http://schemas.microsoft.com/office/drawing/2014/main" id="{020311CD-A91A-3C4B-92C4-7BF9A0D0B8FE}"/>
            </a:ext>
          </a:extLst>
        </xdr:cNvPr>
        <xdr:cNvSpPr/>
      </xdr:nvSpPr>
      <xdr:spPr>
        <a:xfrm rot="16200000">
          <a:off x="18004187544" y="218360393"/>
          <a:ext cx="17957919" cy="120049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6000"/>
            <a:t>נסקר</a:t>
          </a:r>
          <a:r>
            <a:rPr lang="he-IL" sz="6000" baseline="0"/>
            <a:t> ברמת העקרונות והתהליך במפגש</a:t>
          </a:r>
          <a:endParaRPr lang="en-US" sz="6000"/>
        </a:p>
      </xdr:txBody>
    </xdr:sp>
    <xdr:clientData/>
  </xdr:twoCellAnchor>
  <xdr:twoCellAnchor editAs="oneCell">
    <xdr:from>
      <xdr:col>0</xdr:col>
      <xdr:colOff>0</xdr:colOff>
      <xdr:row>1163</xdr:row>
      <xdr:rowOff>0</xdr:rowOff>
    </xdr:from>
    <xdr:to>
      <xdr:col>1</xdr:col>
      <xdr:colOff>332836</xdr:colOff>
      <xdr:row>1168</xdr:row>
      <xdr:rowOff>111904</xdr:rowOff>
    </xdr:to>
    <xdr:pic>
      <xdr:nvPicPr>
        <xdr:cNvPr id="41" name="Picture 40">
          <a:extLst>
            <a:ext uri="{FF2B5EF4-FFF2-40B4-BE49-F238E27FC236}">
              <a16:creationId xmlns:a16="http://schemas.microsoft.com/office/drawing/2014/main" id="{49F315EF-5721-AE0D-85C7-0CE953E81D44}"/>
            </a:ext>
          </a:extLst>
        </xdr:cNvPr>
        <xdr:cNvPicPr>
          <a:picLocks noChangeAspect="1"/>
        </xdr:cNvPicPr>
      </xdr:nvPicPr>
      <xdr:blipFill>
        <a:blip xmlns:r="http://schemas.openxmlformats.org/officeDocument/2006/relationships" r:embed="rId5"/>
        <a:stretch>
          <a:fillRect/>
        </a:stretch>
      </xdr:blipFill>
      <xdr:spPr>
        <a:xfrm>
          <a:off x="18058180560" y="245828868"/>
          <a:ext cx="1435100" cy="1130300"/>
        </a:xfrm>
        <a:prstGeom prst="rect">
          <a:avLst/>
        </a:prstGeom>
      </xdr:spPr>
    </xdr:pic>
    <xdr:clientData/>
  </xdr:twoCellAnchor>
  <xdr:twoCellAnchor>
    <xdr:from>
      <xdr:col>1</xdr:col>
      <xdr:colOff>335472</xdr:colOff>
      <xdr:row>1164</xdr:row>
      <xdr:rowOff>101840</xdr:rowOff>
    </xdr:from>
    <xdr:to>
      <xdr:col>4</xdr:col>
      <xdr:colOff>970471</xdr:colOff>
      <xdr:row>1166</xdr:row>
      <xdr:rowOff>29953</xdr:rowOff>
    </xdr:to>
    <xdr:sp macro="" textlink="">
      <xdr:nvSpPr>
        <xdr:cNvPr id="42" name="Rectangular Callout 41">
          <a:extLst>
            <a:ext uri="{FF2B5EF4-FFF2-40B4-BE49-F238E27FC236}">
              <a16:creationId xmlns:a16="http://schemas.microsoft.com/office/drawing/2014/main" id="{F44FE16B-3630-CE18-979D-4292CD5CFF21}"/>
            </a:ext>
          </a:extLst>
        </xdr:cNvPr>
        <xdr:cNvSpPr/>
      </xdr:nvSpPr>
      <xdr:spPr>
        <a:xfrm>
          <a:off x="18054236132" y="246134387"/>
          <a:ext cx="3941792" cy="335472"/>
        </a:xfrm>
        <a:prstGeom prst="wedgeRectCallout">
          <a:avLst>
            <a:gd name="adj1" fmla="val 58194"/>
            <a:gd name="adj2" fmla="val 335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אני מאד</a:t>
          </a:r>
          <a:r>
            <a:rPr lang="he-IL" sz="1100" baseline="0"/>
            <a:t> עצובה, עברת על עוד סעיפים מאד מהר ולא הספקתי לרשום</a:t>
          </a:r>
          <a:endParaRPr lang="en-US" sz="1100"/>
        </a:p>
      </xdr:txBody>
    </xdr:sp>
    <xdr:clientData/>
  </xdr:twoCellAnchor>
  <xdr:twoCellAnchor editAs="oneCell">
    <xdr:from>
      <xdr:col>1</xdr:col>
      <xdr:colOff>0</xdr:colOff>
      <xdr:row>1170</xdr:row>
      <xdr:rowOff>0</xdr:rowOff>
    </xdr:from>
    <xdr:to>
      <xdr:col>2</xdr:col>
      <xdr:colOff>942436</xdr:colOff>
      <xdr:row>1176</xdr:row>
      <xdr:rowOff>22525</xdr:rowOff>
    </xdr:to>
    <xdr:pic>
      <xdr:nvPicPr>
        <xdr:cNvPr id="43" name="Picture 42">
          <a:extLst>
            <a:ext uri="{FF2B5EF4-FFF2-40B4-BE49-F238E27FC236}">
              <a16:creationId xmlns:a16="http://schemas.microsoft.com/office/drawing/2014/main" id="{D04C73C9-A927-AF47-DB55-AD3C28640669}"/>
            </a:ext>
          </a:extLst>
        </xdr:cNvPr>
        <xdr:cNvPicPr>
          <a:picLocks noChangeAspect="1"/>
        </xdr:cNvPicPr>
      </xdr:nvPicPr>
      <xdr:blipFill>
        <a:blip xmlns:r="http://schemas.openxmlformats.org/officeDocument/2006/relationships" r:embed="rId6"/>
        <a:stretch>
          <a:fillRect/>
        </a:stretch>
      </xdr:blipFill>
      <xdr:spPr>
        <a:xfrm>
          <a:off x="18056468696" y="247254623"/>
          <a:ext cx="2044700" cy="1244600"/>
        </a:xfrm>
        <a:prstGeom prst="rect">
          <a:avLst/>
        </a:prstGeom>
      </xdr:spPr>
    </xdr:pic>
    <xdr:clientData/>
  </xdr:twoCellAnchor>
  <xdr:twoCellAnchor>
    <xdr:from>
      <xdr:col>3</xdr:col>
      <xdr:colOff>11982</xdr:colOff>
      <xdr:row>1171</xdr:row>
      <xdr:rowOff>143774</xdr:rowOff>
    </xdr:from>
    <xdr:to>
      <xdr:col>6</xdr:col>
      <xdr:colOff>527170</xdr:colOff>
      <xdr:row>1173</xdr:row>
      <xdr:rowOff>71888</xdr:rowOff>
    </xdr:to>
    <xdr:sp macro="" textlink="">
      <xdr:nvSpPr>
        <xdr:cNvPr id="46" name="Rectangular Callout 45">
          <a:extLst>
            <a:ext uri="{FF2B5EF4-FFF2-40B4-BE49-F238E27FC236}">
              <a16:creationId xmlns:a16="http://schemas.microsoft.com/office/drawing/2014/main" id="{0ED6C5D0-3EFF-3431-0707-A0C0EC6EDDF3}"/>
            </a:ext>
          </a:extLst>
        </xdr:cNvPr>
        <xdr:cNvSpPr/>
      </xdr:nvSpPr>
      <xdr:spPr>
        <a:xfrm>
          <a:off x="18052355094" y="247602076"/>
          <a:ext cx="3941792" cy="335472"/>
        </a:xfrm>
        <a:prstGeom prst="wedgeRectCallout">
          <a:avLst>
            <a:gd name="adj1" fmla="val 58194"/>
            <a:gd name="adj2" fmla="val 335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מיד מסייע</a:t>
          </a:r>
          <a:endParaRPr 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2</xdr:col>
      <xdr:colOff>817530</xdr:colOff>
      <xdr:row>56</xdr:row>
      <xdr:rowOff>149109</xdr:rowOff>
    </xdr:from>
    <xdr:to>
      <xdr:col>5</xdr:col>
      <xdr:colOff>5142</xdr:colOff>
      <xdr:row>58</xdr:row>
      <xdr:rowOff>25708</xdr:rowOff>
    </xdr:to>
    <xdr:sp macro="" textlink="">
      <xdr:nvSpPr>
        <xdr:cNvPr id="2" name="Rectangle 1">
          <a:extLst>
            <a:ext uri="{FF2B5EF4-FFF2-40B4-BE49-F238E27FC236}">
              <a16:creationId xmlns:a16="http://schemas.microsoft.com/office/drawing/2014/main" id="{6645D65D-15D7-2B57-5E60-A45E9AE74A11}"/>
            </a:ext>
          </a:extLst>
        </xdr:cNvPr>
        <xdr:cNvSpPr/>
      </xdr:nvSpPr>
      <xdr:spPr>
        <a:xfrm>
          <a:off x="13558756518" y="7717692"/>
          <a:ext cx="1671053" cy="205668"/>
        </a:xfrm>
        <a:prstGeom prst="rect">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825243</xdr:colOff>
      <xdr:row>58</xdr:row>
      <xdr:rowOff>25708</xdr:rowOff>
    </xdr:from>
    <xdr:to>
      <xdr:col>4</xdr:col>
      <xdr:colOff>0</xdr:colOff>
      <xdr:row>61</xdr:row>
      <xdr:rowOff>92551</xdr:rowOff>
    </xdr:to>
    <xdr:cxnSp macro="">
      <xdr:nvCxnSpPr>
        <xdr:cNvPr id="4" name="Straight Connector 3">
          <a:extLst>
            <a:ext uri="{FF2B5EF4-FFF2-40B4-BE49-F238E27FC236}">
              <a16:creationId xmlns:a16="http://schemas.microsoft.com/office/drawing/2014/main" id="{068CD133-68D9-055A-BFE6-4A65DE2C2B82}"/>
            </a:ext>
          </a:extLst>
        </xdr:cNvPr>
        <xdr:cNvCxnSpPr>
          <a:stCxn id="2" idx="2"/>
        </xdr:cNvCxnSpPr>
      </xdr:nvCxnSpPr>
      <xdr:spPr>
        <a:xfrm flipH="1">
          <a:off x="13559589474" y="7923360"/>
          <a:ext cx="2571" cy="560446"/>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262226</xdr:colOff>
      <xdr:row>58</xdr:row>
      <xdr:rowOff>123401</xdr:rowOff>
    </xdr:from>
    <xdr:to>
      <xdr:col>5</xdr:col>
      <xdr:colOff>262227</xdr:colOff>
      <xdr:row>61</xdr:row>
      <xdr:rowOff>92551</xdr:rowOff>
    </xdr:to>
    <xdr:cxnSp macro="">
      <xdr:nvCxnSpPr>
        <xdr:cNvPr id="5" name="Straight Connector 4">
          <a:extLst>
            <a:ext uri="{FF2B5EF4-FFF2-40B4-BE49-F238E27FC236}">
              <a16:creationId xmlns:a16="http://schemas.microsoft.com/office/drawing/2014/main" id="{371A3D0C-43E3-3ACA-0830-8CEE30700283}"/>
            </a:ext>
          </a:extLst>
        </xdr:cNvPr>
        <xdr:cNvCxnSpPr/>
      </xdr:nvCxnSpPr>
      <xdr:spPr>
        <a:xfrm flipV="1">
          <a:off x="13558499433" y="8021053"/>
          <a:ext cx="1" cy="462753"/>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5142</xdr:colOff>
      <xdr:row>61</xdr:row>
      <xdr:rowOff>82267</xdr:rowOff>
    </xdr:from>
    <xdr:to>
      <xdr:col>5</xdr:col>
      <xdr:colOff>267369</xdr:colOff>
      <xdr:row>61</xdr:row>
      <xdr:rowOff>87409</xdr:rowOff>
    </xdr:to>
    <xdr:cxnSp macro="">
      <xdr:nvCxnSpPr>
        <xdr:cNvPr id="6" name="Straight Connector 5">
          <a:extLst>
            <a:ext uri="{FF2B5EF4-FFF2-40B4-BE49-F238E27FC236}">
              <a16:creationId xmlns:a16="http://schemas.microsoft.com/office/drawing/2014/main" id="{AF200DE3-6B5F-655A-A633-A72571B2C4A6}"/>
            </a:ext>
          </a:extLst>
        </xdr:cNvPr>
        <xdr:cNvCxnSpPr/>
      </xdr:nvCxnSpPr>
      <xdr:spPr>
        <a:xfrm flipH="1" flipV="1">
          <a:off x="13558494291" y="8473522"/>
          <a:ext cx="1090041" cy="5142"/>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4</xdr:col>
      <xdr:colOff>226235</xdr:colOff>
      <xdr:row>61</xdr:row>
      <xdr:rowOff>95532</xdr:rowOff>
    </xdr:from>
    <xdr:ext cx="672018" cy="165366"/>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1BF252B0-CAE7-2F6C-EFA8-7C778AE5F2FF}"/>
                </a:ext>
              </a:extLst>
            </xdr:cNvPr>
            <xdr:cNvSpPr txBox="1"/>
          </xdr:nvSpPr>
          <xdr:spPr>
            <a:xfrm>
              <a:off x="13558691221" y="8486787"/>
              <a:ext cx="672018"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1BF252B0-CAE7-2F6C-EFA8-7C778AE5F2FF}"/>
                </a:ext>
              </a:extLst>
            </xdr:cNvPr>
            <xdr:cNvSpPr txBox="1"/>
          </xdr:nvSpPr>
          <xdr:spPr>
            <a:xfrm>
              <a:off x="13558691221" y="8486787"/>
              <a:ext cx="672018"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twoCellAnchor>
    <xdr:from>
      <xdr:col>4</xdr:col>
      <xdr:colOff>812389</xdr:colOff>
      <xdr:row>49</xdr:row>
      <xdr:rowOff>10284</xdr:rowOff>
    </xdr:from>
    <xdr:to>
      <xdr:col>5</xdr:col>
      <xdr:colOff>452470</xdr:colOff>
      <xdr:row>56</xdr:row>
      <xdr:rowOff>25708</xdr:rowOff>
    </xdr:to>
    <xdr:sp macro="" textlink="">
      <xdr:nvSpPr>
        <xdr:cNvPr id="12" name="Rectangle 11">
          <a:extLst>
            <a:ext uri="{FF2B5EF4-FFF2-40B4-BE49-F238E27FC236}">
              <a16:creationId xmlns:a16="http://schemas.microsoft.com/office/drawing/2014/main" id="{1F2BBB12-6882-E308-CF83-E1D227941FAF}"/>
            </a:ext>
          </a:extLst>
        </xdr:cNvPr>
        <xdr:cNvSpPr/>
      </xdr:nvSpPr>
      <xdr:spPr>
        <a:xfrm>
          <a:off x="13558309190" y="6427126"/>
          <a:ext cx="467895" cy="1167165"/>
        </a:xfrm>
        <a:prstGeom prst="rect">
          <a:avLst/>
        </a:prstGeom>
        <a:noFill/>
        <a:ln w="381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5</xdr:col>
      <xdr:colOff>489843</xdr:colOff>
      <xdr:row>48</xdr:row>
      <xdr:rowOff>99291</xdr:rowOff>
    </xdr:from>
    <xdr:ext cx="165366" cy="1309589"/>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1601EFF2-8DE3-7B64-B4BC-9859A1404250}"/>
                </a:ext>
              </a:extLst>
            </xdr:cNvPr>
            <xdr:cNvSpPr txBox="1"/>
          </xdr:nvSpPr>
          <xdr:spPr>
            <a:xfrm rot="16200000">
              <a:off x="13557534339" y="6923711"/>
              <a:ext cx="1309589"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−6,000</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1601EFF2-8DE3-7B64-B4BC-9859A1404250}"/>
                </a:ext>
              </a:extLst>
            </xdr:cNvPr>
            <xdr:cNvSpPr txBox="1"/>
          </xdr:nvSpPr>
          <xdr:spPr>
            <a:xfrm rot="16200000">
              <a:off x="13557534339" y="6923711"/>
              <a:ext cx="1309589"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−6,000</a:t>
              </a:r>
              <a:endParaRPr lang="en-US" sz="1100"/>
            </a:p>
          </xdr:txBody>
        </xdr:sp>
      </mc:Fallback>
    </mc:AlternateContent>
    <xdr:clientData/>
  </xdr:oneCellAnchor>
  <xdr:twoCellAnchor>
    <xdr:from>
      <xdr:col>5</xdr:col>
      <xdr:colOff>526251</xdr:colOff>
      <xdr:row>56</xdr:row>
      <xdr:rowOff>82323</xdr:rowOff>
    </xdr:from>
    <xdr:to>
      <xdr:col>7</xdr:col>
      <xdr:colOff>740406</xdr:colOff>
      <xdr:row>56</xdr:row>
      <xdr:rowOff>87409</xdr:rowOff>
    </xdr:to>
    <xdr:cxnSp macro="">
      <xdr:nvCxnSpPr>
        <xdr:cNvPr id="14" name="Straight Connector 13">
          <a:extLst>
            <a:ext uri="{FF2B5EF4-FFF2-40B4-BE49-F238E27FC236}">
              <a16:creationId xmlns:a16="http://schemas.microsoft.com/office/drawing/2014/main" id="{C79B4080-72AF-A83D-09C3-4B1EDCCBD42F}"/>
            </a:ext>
          </a:extLst>
        </xdr:cNvPr>
        <xdr:cNvCxnSpPr/>
      </xdr:nvCxnSpPr>
      <xdr:spPr>
        <a:xfrm flipH="1">
          <a:off x="13556365627" y="7650906"/>
          <a:ext cx="1869782" cy="5086"/>
        </a:xfrm>
        <a:prstGeom prst="line">
          <a:avLst/>
        </a:prstGeom>
        <a:ln w="19050" cap="flat" cmpd="sng" algn="ctr">
          <a:solidFill>
            <a:schemeClr val="accent1"/>
          </a:solidFill>
          <a:prstDash val="solid"/>
          <a:round/>
          <a:headEnd type="arrow"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705556</xdr:colOff>
      <xdr:row>167</xdr:row>
      <xdr:rowOff>141111</xdr:rowOff>
    </xdr:from>
    <xdr:to>
      <xdr:col>4</xdr:col>
      <xdr:colOff>76436</xdr:colOff>
      <xdr:row>169</xdr:row>
      <xdr:rowOff>88194</xdr:rowOff>
    </xdr:to>
    <xdr:cxnSp macro="">
      <xdr:nvCxnSpPr>
        <xdr:cNvPr id="17" name="Straight Arrow Connector 16">
          <a:extLst>
            <a:ext uri="{FF2B5EF4-FFF2-40B4-BE49-F238E27FC236}">
              <a16:creationId xmlns:a16="http://schemas.microsoft.com/office/drawing/2014/main" id="{4B7013EF-10B1-2E44-BCD7-629CB5792604}"/>
            </a:ext>
          </a:extLst>
        </xdr:cNvPr>
        <xdr:cNvCxnSpPr/>
      </xdr:nvCxnSpPr>
      <xdr:spPr>
        <a:xfrm flipH="1" flipV="1">
          <a:off x="13521613564" y="11342511"/>
          <a:ext cx="196380" cy="35348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758473</xdr:colOff>
      <xdr:row>157</xdr:row>
      <xdr:rowOff>105834</xdr:rowOff>
    </xdr:from>
    <xdr:to>
      <xdr:col>5</xdr:col>
      <xdr:colOff>552801</xdr:colOff>
      <xdr:row>173</xdr:row>
      <xdr:rowOff>105833</xdr:rowOff>
    </xdr:to>
    <xdr:sp macro="" textlink="">
      <xdr:nvSpPr>
        <xdr:cNvPr id="18" name="Freeform 17">
          <a:extLst>
            <a:ext uri="{FF2B5EF4-FFF2-40B4-BE49-F238E27FC236}">
              <a16:creationId xmlns:a16="http://schemas.microsoft.com/office/drawing/2014/main" id="{E7A1F795-0326-F54A-B8B5-49E908769180}"/>
            </a:ext>
          </a:extLst>
        </xdr:cNvPr>
        <xdr:cNvSpPr/>
      </xdr:nvSpPr>
      <xdr:spPr>
        <a:xfrm>
          <a:off x="13520311699" y="9275234"/>
          <a:ext cx="619828" cy="3251199"/>
        </a:xfrm>
        <a:custGeom>
          <a:avLst/>
          <a:gdLst>
            <a:gd name="connsiteX0" fmla="*/ 635115 w 635115"/>
            <a:gd name="connsiteY0" fmla="*/ 0 h 3292592"/>
            <a:gd name="connsiteX1" fmla="*/ 115 w 635115"/>
            <a:gd name="connsiteY1" fmla="*/ 2616435 h 3292592"/>
            <a:gd name="connsiteX2" fmla="*/ 593958 w 635115"/>
            <a:gd name="connsiteY2" fmla="*/ 3292592 h 3292592"/>
          </a:gdLst>
          <a:ahLst/>
          <a:cxnLst>
            <a:cxn ang="0">
              <a:pos x="connsiteX0" y="connsiteY0"/>
            </a:cxn>
            <a:cxn ang="0">
              <a:pos x="connsiteX1" y="connsiteY1"/>
            </a:cxn>
            <a:cxn ang="0">
              <a:pos x="connsiteX2" y="connsiteY2"/>
            </a:cxn>
          </a:cxnLst>
          <a:rect l="l" t="t" r="r" b="b"/>
          <a:pathLst>
            <a:path w="635115" h="3292592">
              <a:moveTo>
                <a:pt x="635115" y="0"/>
              </a:moveTo>
              <a:cubicBezTo>
                <a:pt x="321044" y="1033835"/>
                <a:pt x="6974" y="2067670"/>
                <a:pt x="115" y="2616435"/>
              </a:cubicBezTo>
              <a:cubicBezTo>
                <a:pt x="-6744" y="3165200"/>
                <a:pt x="293607" y="3228896"/>
                <a:pt x="593958" y="3292592"/>
              </a:cubicBezTo>
            </a:path>
          </a:pathLst>
        </a:custGeom>
        <a:ln w="9525"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87266</xdr:colOff>
      <xdr:row>170</xdr:row>
      <xdr:rowOff>116974</xdr:rowOff>
    </xdr:from>
    <xdr:to>
      <xdr:col>3</xdr:col>
      <xdr:colOff>89123</xdr:colOff>
      <xdr:row>174</xdr:row>
      <xdr:rowOff>132756</xdr:rowOff>
    </xdr:to>
    <xdr:cxnSp macro="">
      <xdr:nvCxnSpPr>
        <xdr:cNvPr id="21" name="Straight Arrow Connector 20">
          <a:extLst>
            <a:ext uri="{FF2B5EF4-FFF2-40B4-BE49-F238E27FC236}">
              <a16:creationId xmlns:a16="http://schemas.microsoft.com/office/drawing/2014/main" id="{A9745990-1EC6-3247-9502-1EEF5B365270}"/>
            </a:ext>
          </a:extLst>
        </xdr:cNvPr>
        <xdr:cNvCxnSpPr/>
      </xdr:nvCxnSpPr>
      <xdr:spPr>
        <a:xfrm flipH="1" flipV="1">
          <a:off x="13522426377" y="11927974"/>
          <a:ext cx="1857" cy="82858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22760</xdr:colOff>
      <xdr:row>118</xdr:row>
      <xdr:rowOff>86488</xdr:rowOff>
    </xdr:from>
    <xdr:to>
      <xdr:col>4</xdr:col>
      <xdr:colOff>0</xdr:colOff>
      <xdr:row>118</xdr:row>
      <xdr:rowOff>91039</xdr:rowOff>
    </xdr:to>
    <xdr:cxnSp macro="">
      <xdr:nvCxnSpPr>
        <xdr:cNvPr id="23" name="Straight Connector 22">
          <a:extLst>
            <a:ext uri="{FF2B5EF4-FFF2-40B4-BE49-F238E27FC236}">
              <a16:creationId xmlns:a16="http://schemas.microsoft.com/office/drawing/2014/main" id="{71170EAD-C638-E0C4-8121-39930599D877}"/>
            </a:ext>
          </a:extLst>
        </xdr:cNvPr>
        <xdr:cNvCxnSpPr/>
      </xdr:nvCxnSpPr>
      <xdr:spPr>
        <a:xfrm flipV="1">
          <a:off x="13495593548" y="19546165"/>
          <a:ext cx="801147" cy="4551"/>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8</xdr:col>
      <xdr:colOff>22760</xdr:colOff>
      <xdr:row>136</xdr:row>
      <xdr:rowOff>86488</xdr:rowOff>
    </xdr:from>
    <xdr:to>
      <xdr:col>9</xdr:col>
      <xdr:colOff>0</xdr:colOff>
      <xdr:row>136</xdr:row>
      <xdr:rowOff>91039</xdr:rowOff>
    </xdr:to>
    <xdr:cxnSp macro="">
      <xdr:nvCxnSpPr>
        <xdr:cNvPr id="25" name="Straight Connector 24">
          <a:extLst>
            <a:ext uri="{FF2B5EF4-FFF2-40B4-BE49-F238E27FC236}">
              <a16:creationId xmlns:a16="http://schemas.microsoft.com/office/drawing/2014/main" id="{CA878E56-981E-7A46-BB55-9BD4BC713116}"/>
            </a:ext>
          </a:extLst>
        </xdr:cNvPr>
        <xdr:cNvCxnSpPr/>
      </xdr:nvCxnSpPr>
      <xdr:spPr>
        <a:xfrm flipV="1">
          <a:off x="13483166667" y="19618618"/>
          <a:ext cx="800388" cy="4551"/>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411575</xdr:colOff>
      <xdr:row>130</xdr:row>
      <xdr:rowOff>111713</xdr:rowOff>
    </xdr:from>
    <xdr:to>
      <xdr:col>5</xdr:col>
      <xdr:colOff>764352</xdr:colOff>
      <xdr:row>130</xdr:row>
      <xdr:rowOff>117593</xdr:rowOff>
    </xdr:to>
    <xdr:cxnSp macro="">
      <xdr:nvCxnSpPr>
        <xdr:cNvPr id="27" name="Straight Connector 26">
          <a:extLst>
            <a:ext uri="{FF2B5EF4-FFF2-40B4-BE49-F238E27FC236}">
              <a16:creationId xmlns:a16="http://schemas.microsoft.com/office/drawing/2014/main" id="{DBD39757-6C0D-5277-DCB0-950B590F105A}"/>
            </a:ext>
          </a:extLst>
        </xdr:cNvPr>
        <xdr:cNvCxnSpPr/>
      </xdr:nvCxnSpPr>
      <xdr:spPr>
        <a:xfrm>
          <a:off x="13481579167" y="21901620"/>
          <a:ext cx="352777" cy="588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376297</xdr:colOff>
      <xdr:row>130</xdr:row>
      <xdr:rowOff>117593</xdr:rowOff>
    </xdr:from>
    <xdr:to>
      <xdr:col>5</xdr:col>
      <xdr:colOff>411575</xdr:colOff>
      <xdr:row>142</xdr:row>
      <xdr:rowOff>94074</xdr:rowOff>
    </xdr:to>
    <xdr:cxnSp macro="">
      <xdr:nvCxnSpPr>
        <xdr:cNvPr id="29" name="Straight Connector 28">
          <a:extLst>
            <a:ext uri="{FF2B5EF4-FFF2-40B4-BE49-F238E27FC236}">
              <a16:creationId xmlns:a16="http://schemas.microsoft.com/office/drawing/2014/main" id="{1D347A1C-F059-05A7-33DB-6CDBCB1F2470}"/>
            </a:ext>
          </a:extLst>
        </xdr:cNvPr>
        <xdr:cNvCxnSpPr/>
      </xdr:nvCxnSpPr>
      <xdr:spPr>
        <a:xfrm>
          <a:off x="13481931944" y="21907500"/>
          <a:ext cx="35278" cy="252824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370417</xdr:colOff>
      <xdr:row>142</xdr:row>
      <xdr:rowOff>94074</xdr:rowOff>
    </xdr:from>
    <xdr:to>
      <xdr:col>9</xdr:col>
      <xdr:colOff>346898</xdr:colOff>
      <xdr:row>142</xdr:row>
      <xdr:rowOff>94074</xdr:rowOff>
    </xdr:to>
    <xdr:cxnSp macro="">
      <xdr:nvCxnSpPr>
        <xdr:cNvPr id="32" name="Straight Connector 31">
          <a:extLst>
            <a:ext uri="{FF2B5EF4-FFF2-40B4-BE49-F238E27FC236}">
              <a16:creationId xmlns:a16="http://schemas.microsoft.com/office/drawing/2014/main" id="{B546019F-D933-3C1B-5BCA-541841A2960D}"/>
            </a:ext>
          </a:extLst>
        </xdr:cNvPr>
        <xdr:cNvCxnSpPr/>
      </xdr:nvCxnSpPr>
      <xdr:spPr>
        <a:xfrm flipH="1">
          <a:off x="13478704028" y="24435741"/>
          <a:ext cx="3269074"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9</xdr:col>
      <xdr:colOff>358657</xdr:colOff>
      <xdr:row>139</xdr:row>
      <xdr:rowOff>41158</xdr:rowOff>
    </xdr:from>
    <xdr:to>
      <xdr:col>9</xdr:col>
      <xdr:colOff>364537</xdr:colOff>
      <xdr:row>142</xdr:row>
      <xdr:rowOff>105833</xdr:rowOff>
    </xdr:to>
    <xdr:cxnSp macro="">
      <xdr:nvCxnSpPr>
        <xdr:cNvPr id="35" name="Straight Connector 34">
          <a:extLst>
            <a:ext uri="{FF2B5EF4-FFF2-40B4-BE49-F238E27FC236}">
              <a16:creationId xmlns:a16="http://schemas.microsoft.com/office/drawing/2014/main" id="{47A790C5-B902-A30E-9334-16308BEB1A69}"/>
            </a:ext>
          </a:extLst>
        </xdr:cNvPr>
        <xdr:cNvCxnSpPr/>
      </xdr:nvCxnSpPr>
      <xdr:spPr>
        <a:xfrm flipH="1" flipV="1">
          <a:off x="13478686389" y="23753704"/>
          <a:ext cx="5880" cy="693796"/>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7</xdr:col>
      <xdr:colOff>466008</xdr:colOff>
      <xdr:row>214</xdr:row>
      <xdr:rowOff>153629</xdr:rowOff>
    </xdr:from>
    <xdr:to>
      <xdr:col>7</xdr:col>
      <xdr:colOff>809113</xdr:colOff>
      <xdr:row>216</xdr:row>
      <xdr:rowOff>128024</xdr:rowOff>
    </xdr:to>
    <xdr:cxnSp macro="">
      <xdr:nvCxnSpPr>
        <xdr:cNvPr id="42" name="Straight Arrow Connector 41">
          <a:extLst>
            <a:ext uri="{FF2B5EF4-FFF2-40B4-BE49-F238E27FC236}">
              <a16:creationId xmlns:a16="http://schemas.microsoft.com/office/drawing/2014/main" id="{8823E37D-FA7E-52DF-76CC-5B6B0693B320}"/>
            </a:ext>
          </a:extLst>
        </xdr:cNvPr>
        <xdr:cNvCxnSpPr/>
      </xdr:nvCxnSpPr>
      <xdr:spPr>
        <a:xfrm flipH="1" flipV="1">
          <a:off x="13501631169" y="39180524"/>
          <a:ext cx="343105" cy="38407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91722</xdr:colOff>
      <xdr:row>172</xdr:row>
      <xdr:rowOff>21167</xdr:rowOff>
    </xdr:from>
    <xdr:to>
      <xdr:col>7</xdr:col>
      <xdr:colOff>874889</xdr:colOff>
      <xdr:row>200</xdr:row>
      <xdr:rowOff>28222</xdr:rowOff>
    </xdr:to>
    <xdr:sp macro="" textlink="">
      <xdr:nvSpPr>
        <xdr:cNvPr id="2" name="TextBox 1">
          <a:extLst>
            <a:ext uri="{FF2B5EF4-FFF2-40B4-BE49-F238E27FC236}">
              <a16:creationId xmlns:a16="http://schemas.microsoft.com/office/drawing/2014/main" id="{27598808-68E9-BE33-AA9A-C5A81E87B390}"/>
            </a:ext>
          </a:extLst>
        </xdr:cNvPr>
        <xdr:cNvSpPr txBox="1"/>
      </xdr:nvSpPr>
      <xdr:spPr>
        <a:xfrm>
          <a:off x="13518733722" y="34311167"/>
          <a:ext cx="6561667" cy="455083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בסדר גמור, אסביר לך בצורה פשוטה ומובנת את התהליך המלא לפי התמונה, בצורה שתתאים גם לסטודנטים שאינם חריפים במיוחד:</a:t>
          </a:r>
        </a:p>
        <a:p>
          <a:pPr algn="r" rtl="1"/>
          <a:endParaRPr lang="he-IL" sz="1100"/>
        </a:p>
        <a:p>
          <a:pPr algn="r" rtl="1"/>
          <a:r>
            <a:rPr lang="he-IL" sz="1100"/>
            <a:t>שלב 1 - חישוב עלות מלאי הסגירה:</a:t>
          </a:r>
        </a:p>
        <a:p>
          <a:pPr algn="r" rtl="1"/>
          <a:r>
            <a:rPr lang="he-IL" sz="1100"/>
            <a:t>- בשיטת </a:t>
          </a:r>
          <a:r>
            <a:rPr lang="en-US" sz="1100"/>
            <a:t>FIFO </a:t>
          </a:r>
          <a:r>
            <a:rPr lang="he-IL" sz="1100"/>
            <a:t> תקופתי: מחשבים על פי הקניות האחרונות, עד שמגיעים לכמות היחידות במלאי הסגירה. </a:t>
          </a:r>
        </a:p>
        <a:p>
          <a:pPr algn="r" rtl="1"/>
          <a:r>
            <a:rPr lang="he-IL" sz="1100"/>
            <a:t>- בשיטת ממוצע תקופתי: מחשבים עלות ממוצעת ליחידה (סה"כ עלות חלקי סה"כ יחידות) ומכפילים בכמות היחידות במלאי הסגירה.</a:t>
          </a:r>
        </a:p>
        <a:p>
          <a:pPr algn="r" rtl="1"/>
          <a:endParaRPr lang="he-IL" sz="1100"/>
        </a:p>
        <a:p>
          <a:pPr algn="r" rtl="1"/>
          <a:r>
            <a:rPr lang="he-IL" sz="1100"/>
            <a:t>שלב 2 - חישוב שווי מימוש נטו (</a:t>
          </a:r>
          <a:r>
            <a:rPr lang="en-US" sz="1100"/>
            <a:t>NRV) </a:t>
          </a:r>
          <a:r>
            <a:rPr lang="he-IL" sz="1100"/>
            <a:t>של מלאי הסגירה:</a:t>
          </a:r>
        </a:p>
        <a:p>
          <a:pPr algn="r" rtl="1"/>
          <a:r>
            <a:rPr lang="he-IL" sz="1100"/>
            <a:t>- לוקחים את מחיר המכירה הצפוי ליחידת מלאי ומפחיתים ממנו את עלויות ההשלמה ועלויות המכירה ליחידה.</a:t>
          </a:r>
        </a:p>
        <a:p>
          <a:pPr algn="r" rtl="1"/>
          <a:r>
            <a:rPr lang="he-IL" sz="1100"/>
            <a:t>- את התוצאה מכפילים בכמות היחידות במלאי סוף.</a:t>
          </a:r>
        </a:p>
        <a:p>
          <a:pPr algn="r" rtl="1"/>
          <a:endParaRPr lang="he-IL" sz="1100"/>
        </a:p>
        <a:p>
          <a:pPr algn="r" rtl="1"/>
          <a:r>
            <a:rPr lang="he-IL" sz="1100"/>
            <a:t>שלב 3 - קביעת ערכו החשבונאי של מלאי הסגירה:</a:t>
          </a:r>
        </a:p>
        <a:p>
          <a:pPr algn="r" rtl="1"/>
          <a:r>
            <a:rPr lang="he-IL" sz="1100"/>
            <a:t>- בוחרים את הנמוך מבין עלות המלאי (שחושבה בשלב 1) לבין שווי המימוש נטו (שחושב בשלב 2). </a:t>
          </a:r>
        </a:p>
        <a:p>
          <a:pPr algn="r" rtl="1"/>
          <a:r>
            <a:rPr lang="he-IL" sz="1100"/>
            <a:t>- זהו הסכום שיירשם בדוחות הכספיים למלאי הסגירה.</a:t>
          </a:r>
        </a:p>
        <a:p>
          <a:pPr algn="r" rtl="1"/>
          <a:endParaRPr lang="he-IL" sz="1100"/>
        </a:p>
        <a:p>
          <a:pPr algn="r" rtl="1"/>
          <a:r>
            <a:rPr lang="he-IL" sz="1100"/>
            <a:t>שלב 4 - חישוב עלות המכירות והרווח הגולמי:</a:t>
          </a:r>
        </a:p>
        <a:p>
          <a:pPr algn="r" rtl="1"/>
          <a:r>
            <a:rPr lang="he-IL" sz="1100"/>
            <a:t>- הכנסות ממכירות: סיכום של יחידות שנמכרו כפול מחיר מכירה ליחידה.</a:t>
          </a:r>
        </a:p>
        <a:p>
          <a:pPr algn="r" rtl="1"/>
          <a:r>
            <a:rPr lang="he-IL" sz="1100"/>
            <a:t>- עלות המכירות: מלאי פתיחה + קניות - מלאי סגירה (לפי ערכו החשבונאי). </a:t>
          </a:r>
        </a:p>
        <a:p>
          <a:pPr algn="r" rtl="1"/>
          <a:r>
            <a:rPr lang="he-IL" sz="1100"/>
            <a:t>- רווח גולמי: מכירות פחות עלות המכירות.</a:t>
          </a:r>
        </a:p>
        <a:p>
          <a:pPr algn="r" rtl="1"/>
          <a:endParaRPr lang="he-IL" sz="1100"/>
        </a:p>
        <a:p>
          <a:pPr algn="r" rtl="1"/>
          <a:r>
            <a:rPr lang="he-IL" sz="1100"/>
            <a:t>כך בצורה פשוטה מגיעים בסוף לערך המלאי, עלות המכירות והרווח הגולמי שיוצגו בדוחות הכספיים.</a:t>
          </a:r>
          <a:endParaRPr lang="en-US" sz="1100"/>
        </a:p>
      </xdr:txBody>
    </xdr:sp>
    <xdr:clientData/>
  </xdr:twoCellAnchor>
  <xdr:twoCellAnchor editAs="oneCell">
    <xdr:from>
      <xdr:col>6</xdr:col>
      <xdr:colOff>680466</xdr:colOff>
      <xdr:row>227</xdr:row>
      <xdr:rowOff>89435</xdr:rowOff>
    </xdr:from>
    <xdr:to>
      <xdr:col>7</xdr:col>
      <xdr:colOff>1145145</xdr:colOff>
      <xdr:row>234</xdr:row>
      <xdr:rowOff>175896</xdr:rowOff>
    </xdr:to>
    <xdr:pic>
      <xdr:nvPicPr>
        <xdr:cNvPr id="4" name="Picture 3">
          <a:extLst>
            <a:ext uri="{FF2B5EF4-FFF2-40B4-BE49-F238E27FC236}">
              <a16:creationId xmlns:a16="http://schemas.microsoft.com/office/drawing/2014/main" id="{3F060D5C-B4FB-AE94-296C-E741D9650ADD}"/>
            </a:ext>
          </a:extLst>
        </xdr:cNvPr>
        <xdr:cNvPicPr>
          <a:picLocks noChangeAspect="1"/>
        </xdr:cNvPicPr>
      </xdr:nvPicPr>
      <xdr:blipFill>
        <a:blip xmlns:r="http://schemas.openxmlformats.org/officeDocument/2006/relationships" r:embed="rId1"/>
        <a:stretch>
          <a:fillRect/>
        </a:stretch>
      </xdr:blipFill>
      <xdr:spPr>
        <a:xfrm>
          <a:off x="13547755947" y="45796020"/>
          <a:ext cx="1291968" cy="1495087"/>
        </a:xfrm>
        <a:prstGeom prst="rect">
          <a:avLst/>
        </a:prstGeom>
      </xdr:spPr>
    </xdr:pic>
    <xdr:clientData/>
  </xdr:twoCellAnchor>
  <xdr:oneCellAnchor>
    <xdr:from>
      <xdr:col>2</xdr:col>
      <xdr:colOff>326444</xdr:colOff>
      <xdr:row>260</xdr:row>
      <xdr:rowOff>25758</xdr:rowOff>
    </xdr:from>
    <xdr:ext cx="2376871" cy="403957"/>
    <mc:AlternateContent xmlns:mc="http://schemas.openxmlformats.org/markup-compatibility/2006" xmlns:a14="http://schemas.microsoft.com/office/drawing/2010/main">
      <mc:Choice Requires="a14">
        <xdr:sp macro="" textlink="">
          <xdr:nvSpPr>
            <xdr:cNvPr id="5" name="TextBox 4">
              <a:extLst>
                <a:ext uri="{FF2B5EF4-FFF2-40B4-BE49-F238E27FC236}">
                  <a16:creationId xmlns:a16="http://schemas.microsoft.com/office/drawing/2014/main" id="{31414491-4C7A-5B70-9859-FC02777B426D}"/>
                </a:ext>
              </a:extLst>
            </xdr:cNvPr>
            <xdr:cNvSpPr txBox="1"/>
          </xdr:nvSpPr>
          <xdr:spPr>
            <a:xfrm>
              <a:off x="13550334221" y="52976709"/>
              <a:ext cx="2376871" cy="4039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עלות</m:t>
                        </m:r>
                        <m:r>
                          <a:rPr lang="he-IL" sz="1100" b="0" i="1">
                            <a:latin typeface="Cambria Math" panose="02040503050406030204" pitchFamily="18" charset="0"/>
                          </a:rPr>
                          <m:t> −</m:t>
                        </m:r>
                        <m:r>
                          <a:rPr lang="he-IL" sz="1100" b="0" i="1">
                            <a:latin typeface="Cambria Math" panose="02040503050406030204" pitchFamily="18" charset="0"/>
                          </a:rPr>
                          <m:t>שייר</m:t>
                        </m:r>
                        <m:r>
                          <a:rPr lang="he-IL" sz="1100" b="0" i="1">
                            <a:latin typeface="Cambria Math" panose="02040503050406030204" pitchFamily="18" charset="0"/>
                          </a:rPr>
                          <m:t> </m:t>
                        </m:r>
                        <m:r>
                          <a:rPr lang="he-IL" sz="1100" b="0" i="1">
                            <a:latin typeface="Cambria Math" panose="02040503050406030204" pitchFamily="18" charset="0"/>
                          </a:rPr>
                          <m:t>ערך</m:t>
                        </m:r>
                      </m:num>
                      <m:den>
                        <m:r>
                          <a:rPr lang="he-IL" sz="1100" b="0" i="1">
                            <a:latin typeface="Cambria Math" panose="02040503050406030204" pitchFamily="18" charset="0"/>
                          </a:rPr>
                          <m:t>הפחתה</m:t>
                        </m:r>
                        <m:r>
                          <a:rPr lang="he-IL" sz="1100" b="0" i="1">
                            <a:latin typeface="Cambria Math" panose="02040503050406030204" pitchFamily="18" charset="0"/>
                          </a:rPr>
                          <m:t> </m:t>
                        </m:r>
                        <m:r>
                          <a:rPr lang="he-IL" sz="1100" b="0" i="1">
                            <a:latin typeface="Cambria Math" panose="02040503050406030204" pitchFamily="18" charset="0"/>
                          </a:rPr>
                          <m:t>תקופת</m:t>
                        </m:r>
                      </m:den>
                    </m:f>
                    <m:r>
                      <a:rPr lang="he-IL" sz="1100" b="0" i="1">
                        <a:latin typeface="Cambria Math" panose="02040503050406030204" pitchFamily="18" charset="0"/>
                      </a:rPr>
                      <m:t>=</m:t>
                    </m:r>
                    <m:r>
                      <a:rPr lang="he-IL" sz="1100" b="0" i="1">
                        <a:latin typeface="Cambria Math" panose="02040503050406030204" pitchFamily="18" charset="0"/>
                      </a:rPr>
                      <m:t>פחת</m:t>
                    </m:r>
                    <m:r>
                      <a:rPr lang="he-IL" sz="1100" b="0" i="1">
                        <a:latin typeface="Cambria Math" panose="02040503050406030204" pitchFamily="18" charset="0"/>
                      </a:rPr>
                      <m:t> </m:t>
                    </m:r>
                    <m:r>
                      <a:rPr lang="he-IL" sz="1100" b="0" i="1">
                        <a:latin typeface="Cambria Math" panose="02040503050406030204" pitchFamily="18" charset="0"/>
                      </a:rPr>
                      <m:t>הוצאות</m:t>
                    </m:r>
                  </m:oMath>
                </m:oMathPara>
              </a14:m>
              <a:endParaRPr lang="en-US" sz="1100"/>
            </a:p>
          </xdr:txBody>
        </xdr:sp>
      </mc:Choice>
      <mc:Fallback xmlns="">
        <xdr:sp macro="" textlink="">
          <xdr:nvSpPr>
            <xdr:cNvPr id="5" name="TextBox 4">
              <a:extLst>
                <a:ext uri="{FF2B5EF4-FFF2-40B4-BE49-F238E27FC236}">
                  <a16:creationId xmlns:a16="http://schemas.microsoft.com/office/drawing/2014/main" id="{31414491-4C7A-5B70-9859-FC02777B426D}"/>
                </a:ext>
              </a:extLst>
            </xdr:cNvPr>
            <xdr:cNvSpPr txBox="1"/>
          </xdr:nvSpPr>
          <xdr:spPr>
            <a:xfrm>
              <a:off x="13550334221" y="52976709"/>
              <a:ext cx="2376871" cy="4039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(עלות −שייר ערך)/(הפחתה תקופת)=פחת הוצאות</a:t>
              </a:r>
              <a:endParaRPr lang="en-US" sz="1100"/>
            </a:p>
          </xdr:txBody>
        </xdr:sp>
      </mc:Fallback>
    </mc:AlternateContent>
    <xdr:clientData/>
  </xdr:oneCellAnchor>
  <xdr:oneCellAnchor>
    <xdr:from>
      <xdr:col>2</xdr:col>
      <xdr:colOff>299613</xdr:colOff>
      <xdr:row>266</xdr:row>
      <xdr:rowOff>177801</xdr:rowOff>
    </xdr:from>
    <xdr:ext cx="2376871" cy="321498"/>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288EDE44-6D3D-3024-8CE7-A23F096A6554}"/>
                </a:ext>
              </a:extLst>
            </xdr:cNvPr>
            <xdr:cNvSpPr txBox="1"/>
          </xdr:nvSpPr>
          <xdr:spPr>
            <a:xfrm>
              <a:off x="13550361052" y="54336146"/>
              <a:ext cx="2376871"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550,000 −70,000</m:t>
                        </m:r>
                      </m:num>
                      <m:den>
                        <m:r>
                          <a:rPr lang="he-IL" sz="1100" b="0" i="1">
                            <a:latin typeface="Cambria Math" panose="02040503050406030204" pitchFamily="18" charset="0"/>
                          </a:rPr>
                          <m:t>10 </m:t>
                        </m:r>
                      </m:den>
                    </m:f>
                    <m:r>
                      <a:rPr lang="he-IL" sz="1100" b="0" i="1">
                        <a:latin typeface="Cambria Math" panose="02040503050406030204" pitchFamily="18" charset="0"/>
                      </a:rPr>
                      <m:t>=48,000</m:t>
                    </m:r>
                  </m:oMath>
                </m:oMathPara>
              </a14:m>
              <a:endParaRPr lang="en-US" sz="1100"/>
            </a:p>
          </xdr:txBody>
        </xdr:sp>
      </mc:Choice>
      <mc:Fallback xmlns="">
        <xdr:sp macro="" textlink="">
          <xdr:nvSpPr>
            <xdr:cNvPr id="6" name="TextBox 5">
              <a:extLst>
                <a:ext uri="{FF2B5EF4-FFF2-40B4-BE49-F238E27FC236}">
                  <a16:creationId xmlns:a16="http://schemas.microsoft.com/office/drawing/2014/main" id="{288EDE44-6D3D-3024-8CE7-A23F096A6554}"/>
                </a:ext>
              </a:extLst>
            </xdr:cNvPr>
            <xdr:cNvSpPr txBox="1"/>
          </xdr:nvSpPr>
          <xdr:spPr>
            <a:xfrm>
              <a:off x="13550361052" y="54336146"/>
              <a:ext cx="2376871"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(550,000 −70,000)/(10 )=48,000</a:t>
              </a:r>
              <a:endParaRPr lang="en-US" sz="1100"/>
            </a:p>
          </xdr:txBody>
        </xdr:sp>
      </mc:Fallback>
    </mc:AlternateContent>
    <xdr:clientData/>
  </xdr:oneCellAnchor>
  <xdr:twoCellAnchor>
    <xdr:from>
      <xdr:col>0</xdr:col>
      <xdr:colOff>321973</xdr:colOff>
      <xdr:row>237</xdr:row>
      <xdr:rowOff>44719</xdr:rowOff>
    </xdr:from>
    <xdr:to>
      <xdr:col>0</xdr:col>
      <xdr:colOff>474015</xdr:colOff>
      <xdr:row>237</xdr:row>
      <xdr:rowOff>192289</xdr:rowOff>
    </xdr:to>
    <xdr:sp macro="" textlink="">
      <xdr:nvSpPr>
        <xdr:cNvPr id="7" name="Rectangle 6">
          <a:extLst>
            <a:ext uri="{FF2B5EF4-FFF2-40B4-BE49-F238E27FC236}">
              <a16:creationId xmlns:a16="http://schemas.microsoft.com/office/drawing/2014/main" id="{17D9A6A0-AD86-EC47-9DD9-775B2B7F61FE}"/>
            </a:ext>
          </a:extLst>
        </xdr:cNvPr>
        <xdr:cNvSpPr/>
      </xdr:nvSpPr>
      <xdr:spPr>
        <a:xfrm>
          <a:off x="13554218098" y="47763627"/>
          <a:ext cx="152042" cy="14757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0</xdr:col>
      <xdr:colOff>693135</xdr:colOff>
      <xdr:row>240</xdr:row>
      <xdr:rowOff>120740</xdr:rowOff>
    </xdr:from>
    <xdr:to>
      <xdr:col>1</xdr:col>
      <xdr:colOff>17888</xdr:colOff>
      <xdr:row>241</xdr:row>
      <xdr:rowOff>67078</xdr:rowOff>
    </xdr:to>
    <xdr:sp macro="" textlink="">
      <xdr:nvSpPr>
        <xdr:cNvPr id="8" name="Rectangle 7">
          <a:extLst>
            <a:ext uri="{FF2B5EF4-FFF2-40B4-BE49-F238E27FC236}">
              <a16:creationId xmlns:a16="http://schemas.microsoft.com/office/drawing/2014/main" id="{376DE925-DBAD-4EE6-B1CC-62FB4E3D091A}"/>
            </a:ext>
          </a:extLst>
        </xdr:cNvPr>
        <xdr:cNvSpPr/>
      </xdr:nvSpPr>
      <xdr:spPr>
        <a:xfrm>
          <a:off x="13553846936" y="48443346"/>
          <a:ext cx="152042" cy="14757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621586</xdr:colOff>
      <xdr:row>238</xdr:row>
      <xdr:rowOff>53662</xdr:rowOff>
    </xdr:from>
    <xdr:to>
      <xdr:col>0</xdr:col>
      <xdr:colOff>773628</xdr:colOff>
      <xdr:row>238</xdr:row>
      <xdr:rowOff>201232</xdr:rowOff>
    </xdr:to>
    <xdr:sp macro="" textlink="">
      <xdr:nvSpPr>
        <xdr:cNvPr id="9" name="Rectangle 8">
          <a:extLst>
            <a:ext uri="{FF2B5EF4-FFF2-40B4-BE49-F238E27FC236}">
              <a16:creationId xmlns:a16="http://schemas.microsoft.com/office/drawing/2014/main" id="{CACB2C15-FC33-A737-578F-47C33544338E}"/>
            </a:ext>
          </a:extLst>
        </xdr:cNvPr>
        <xdr:cNvSpPr/>
      </xdr:nvSpPr>
      <xdr:spPr>
        <a:xfrm>
          <a:off x="13553918485" y="47973803"/>
          <a:ext cx="152042" cy="14757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0</xdr:col>
      <xdr:colOff>228064</xdr:colOff>
      <xdr:row>239</xdr:row>
      <xdr:rowOff>160987</xdr:rowOff>
    </xdr:from>
    <xdr:to>
      <xdr:col>0</xdr:col>
      <xdr:colOff>380106</xdr:colOff>
      <xdr:row>240</xdr:row>
      <xdr:rowOff>107324</xdr:rowOff>
    </xdr:to>
    <xdr:sp macro="" textlink="">
      <xdr:nvSpPr>
        <xdr:cNvPr id="10" name="Rectangle 9">
          <a:extLst>
            <a:ext uri="{FF2B5EF4-FFF2-40B4-BE49-F238E27FC236}">
              <a16:creationId xmlns:a16="http://schemas.microsoft.com/office/drawing/2014/main" id="{C1BD8028-79FC-A4A3-EE70-0BF494451D0D}"/>
            </a:ext>
          </a:extLst>
        </xdr:cNvPr>
        <xdr:cNvSpPr/>
      </xdr:nvSpPr>
      <xdr:spPr>
        <a:xfrm>
          <a:off x="13554312007" y="48282360"/>
          <a:ext cx="152042" cy="14757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4</a:t>
          </a:r>
          <a:endParaRPr lang="en-US" sz="1100"/>
        </a:p>
      </xdr:txBody>
    </xdr:sp>
    <xdr:clientData/>
  </xdr:twoCellAnchor>
  <xdr:twoCellAnchor>
    <xdr:from>
      <xdr:col>3</xdr:col>
      <xdr:colOff>791514</xdr:colOff>
      <xdr:row>240</xdr:row>
      <xdr:rowOff>134155</xdr:rowOff>
    </xdr:from>
    <xdr:to>
      <xdr:col>4</xdr:col>
      <xdr:colOff>116267</xdr:colOff>
      <xdr:row>241</xdr:row>
      <xdr:rowOff>80493</xdr:rowOff>
    </xdr:to>
    <xdr:sp macro="" textlink="">
      <xdr:nvSpPr>
        <xdr:cNvPr id="11" name="Rectangle 10">
          <a:extLst>
            <a:ext uri="{FF2B5EF4-FFF2-40B4-BE49-F238E27FC236}">
              <a16:creationId xmlns:a16="http://schemas.microsoft.com/office/drawing/2014/main" id="{3DD6C8AB-E002-F96A-5FF7-09FBADD893B8}"/>
            </a:ext>
          </a:extLst>
        </xdr:cNvPr>
        <xdr:cNvSpPr/>
      </xdr:nvSpPr>
      <xdr:spPr>
        <a:xfrm>
          <a:off x="13551266691" y="48456761"/>
          <a:ext cx="152042" cy="14757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5</a:t>
          </a:r>
          <a:endParaRPr lang="en-US" sz="1100"/>
        </a:p>
      </xdr:txBody>
    </xdr:sp>
    <xdr:clientData/>
  </xdr:twoCellAnchor>
  <xdr:twoCellAnchor>
    <xdr:from>
      <xdr:col>7</xdr:col>
      <xdr:colOff>469541</xdr:colOff>
      <xdr:row>243</xdr:row>
      <xdr:rowOff>0</xdr:rowOff>
    </xdr:from>
    <xdr:to>
      <xdr:col>7</xdr:col>
      <xdr:colOff>621583</xdr:colOff>
      <xdr:row>243</xdr:row>
      <xdr:rowOff>147570</xdr:rowOff>
    </xdr:to>
    <xdr:sp macro="" textlink="">
      <xdr:nvSpPr>
        <xdr:cNvPr id="12" name="Rectangle 11">
          <a:extLst>
            <a:ext uri="{FF2B5EF4-FFF2-40B4-BE49-F238E27FC236}">
              <a16:creationId xmlns:a16="http://schemas.microsoft.com/office/drawing/2014/main" id="{0319156E-7D53-64FD-FF86-55005235B23E}"/>
            </a:ext>
          </a:extLst>
        </xdr:cNvPr>
        <xdr:cNvSpPr/>
      </xdr:nvSpPr>
      <xdr:spPr>
        <a:xfrm>
          <a:off x="13548279509" y="48926303"/>
          <a:ext cx="152042" cy="14757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6</a:t>
          </a:r>
          <a:endParaRPr lang="en-US" sz="1100"/>
        </a:p>
      </xdr:txBody>
    </xdr:sp>
    <xdr:clientData/>
  </xdr:twoCellAnchor>
  <xdr:twoCellAnchor editAs="oneCell">
    <xdr:from>
      <xdr:col>6</xdr:col>
      <xdr:colOff>103951</xdr:colOff>
      <xdr:row>323</xdr:row>
      <xdr:rowOff>111124</xdr:rowOff>
    </xdr:from>
    <xdr:to>
      <xdr:col>7</xdr:col>
      <xdr:colOff>1216026</xdr:colOff>
      <xdr:row>333</xdr:row>
      <xdr:rowOff>78907</xdr:rowOff>
    </xdr:to>
    <xdr:pic>
      <xdr:nvPicPr>
        <xdr:cNvPr id="13" name="Picture 12">
          <a:extLst>
            <a:ext uri="{FF2B5EF4-FFF2-40B4-BE49-F238E27FC236}">
              <a16:creationId xmlns:a16="http://schemas.microsoft.com/office/drawing/2014/main" id="{3818C825-7D74-C9AC-EAE5-8ABB3C9B31DC}"/>
            </a:ext>
          </a:extLst>
        </xdr:cNvPr>
        <xdr:cNvPicPr>
          <a:picLocks noChangeAspect="1"/>
        </xdr:cNvPicPr>
      </xdr:nvPicPr>
      <xdr:blipFill>
        <a:blip xmlns:r="http://schemas.openxmlformats.org/officeDocument/2006/relationships" r:embed="rId2"/>
        <a:stretch>
          <a:fillRect/>
        </a:stretch>
      </xdr:blipFill>
      <xdr:spPr>
        <a:xfrm>
          <a:off x="13518389057" y="65092791"/>
          <a:ext cx="1937575" cy="1978616"/>
        </a:xfrm>
        <a:prstGeom prst="rect">
          <a:avLst/>
        </a:prstGeom>
      </xdr:spPr>
    </xdr:pic>
    <xdr:clientData/>
  </xdr:twoCellAnchor>
  <xdr:oneCellAnchor>
    <xdr:from>
      <xdr:col>1</xdr:col>
      <xdr:colOff>526308</xdr:colOff>
      <xdr:row>329</xdr:row>
      <xdr:rowOff>202777</xdr:rowOff>
    </xdr:from>
    <xdr:ext cx="2673141" cy="321306"/>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A7DE227A-42D8-A280-E4D9-CC4537B80198}"/>
                </a:ext>
              </a:extLst>
            </xdr:cNvPr>
            <xdr:cNvSpPr txBox="1"/>
          </xdr:nvSpPr>
          <xdr:spPr>
            <a:xfrm>
              <a:off x="13493245010" y="67981876"/>
              <a:ext cx="2673141" cy="3213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en-US" sz="1100" b="0" i="1">
                            <a:latin typeface="Cambria Math" panose="02040503050406030204" pitchFamily="18" charset="0"/>
                          </a:rPr>
                          <m:t>𝑛</m:t>
                        </m:r>
                        <m:r>
                          <a:rPr lang="en-US" sz="1100" b="0" i="1">
                            <a:latin typeface="Cambria Math" panose="02040503050406030204" pitchFamily="18" charset="0"/>
                          </a:rPr>
                          <m:t>∗(</m:t>
                        </m:r>
                        <m:r>
                          <a:rPr lang="en-US" sz="1100" b="0" i="1">
                            <a:latin typeface="Cambria Math" panose="02040503050406030204" pitchFamily="18" charset="0"/>
                          </a:rPr>
                          <m:t>𝑛</m:t>
                        </m:r>
                        <m:r>
                          <a:rPr lang="en-US" sz="1100" b="0" i="1">
                            <a:latin typeface="Cambria Math" panose="02040503050406030204" pitchFamily="18" charset="0"/>
                          </a:rPr>
                          <m:t>+1)</m:t>
                        </m:r>
                      </m:num>
                      <m:den>
                        <m:r>
                          <a:rPr lang="en-US" sz="1100" b="0" i="1">
                            <a:latin typeface="Cambria Math" panose="02040503050406030204" pitchFamily="18" charset="0"/>
                          </a:rPr>
                          <m:t>2</m:t>
                        </m:r>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7∗(7+1)</m:t>
                        </m:r>
                      </m:num>
                      <m:den>
                        <m:r>
                          <a:rPr lang="he-IL" sz="1100" b="0" i="1">
                            <a:latin typeface="Cambria Math" panose="02040503050406030204" pitchFamily="18" charset="0"/>
                          </a:rPr>
                          <m:t>2</m:t>
                        </m:r>
                      </m:den>
                    </m:f>
                    <m:r>
                      <a:rPr lang="he-IL" sz="1100" b="0" i="1">
                        <a:latin typeface="Cambria Math" panose="02040503050406030204" pitchFamily="18" charset="0"/>
                      </a:rPr>
                      <m:t>=28</m:t>
                    </m:r>
                  </m:oMath>
                </m:oMathPara>
              </a14:m>
              <a:endParaRPr lang="en-US" sz="1100"/>
            </a:p>
          </xdr:txBody>
        </xdr:sp>
      </mc:Choice>
      <mc:Fallback xmlns="">
        <xdr:sp macro="" textlink="">
          <xdr:nvSpPr>
            <xdr:cNvPr id="14" name="TextBox 13">
              <a:extLst>
                <a:ext uri="{FF2B5EF4-FFF2-40B4-BE49-F238E27FC236}">
                  <a16:creationId xmlns:a16="http://schemas.microsoft.com/office/drawing/2014/main" id="{A7DE227A-42D8-A280-E4D9-CC4537B80198}"/>
                </a:ext>
              </a:extLst>
            </xdr:cNvPr>
            <xdr:cNvSpPr txBox="1"/>
          </xdr:nvSpPr>
          <xdr:spPr>
            <a:xfrm>
              <a:off x="13493245010" y="67981876"/>
              <a:ext cx="2673141" cy="3213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𝑛∗(𝑛+1)</a:t>
              </a:r>
              <a:r>
                <a:rPr lang="he-IL" sz="1100" b="0" i="0">
                  <a:latin typeface="Cambria Math" panose="02040503050406030204" pitchFamily="18" charset="0"/>
                </a:rPr>
                <a:t>)/</a:t>
              </a:r>
              <a:r>
                <a:rPr lang="en-US" sz="1100" b="0" i="0">
                  <a:latin typeface="Cambria Math" panose="02040503050406030204" pitchFamily="18" charset="0"/>
                </a:rPr>
                <a:t>2</a:t>
              </a:r>
              <a:r>
                <a:rPr lang="he-IL" sz="1100" b="0" i="0">
                  <a:latin typeface="Cambria Math" panose="02040503050406030204" pitchFamily="18" charset="0"/>
                </a:rPr>
                <a:t>=(7∗(7+1))/2=28</a:t>
              </a:r>
              <a:endParaRPr lang="en-US" sz="1100"/>
            </a:p>
          </xdr:txBody>
        </xdr:sp>
      </mc:Fallback>
    </mc:AlternateContent>
    <xdr:clientData/>
  </xdr:oneCellAnchor>
  <xdr:oneCellAnchor>
    <xdr:from>
      <xdr:col>2</xdr:col>
      <xdr:colOff>572074</xdr:colOff>
      <xdr:row>344</xdr:row>
      <xdr:rowOff>2552</xdr:rowOff>
    </xdr:from>
    <xdr:ext cx="2673141" cy="315792"/>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8B0932D6-D8EE-F0BA-2863-BABC2D45386C}"/>
                </a:ext>
              </a:extLst>
            </xdr:cNvPr>
            <xdr:cNvSpPr txBox="1"/>
          </xdr:nvSpPr>
          <xdr:spPr>
            <a:xfrm>
              <a:off x="13492375460" y="70870840"/>
              <a:ext cx="267314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2022</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100,000−20,000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7</m:t>
                        </m:r>
                      </m:num>
                      <m:den>
                        <m:r>
                          <a:rPr lang="en-US" sz="1100" b="0" i="1">
                            <a:latin typeface="Cambria Math" panose="02040503050406030204" pitchFamily="18" charset="0"/>
                          </a:rPr>
                          <m:t>28</m:t>
                        </m:r>
                      </m:den>
                    </m:f>
                    <m:r>
                      <a:rPr lang="en-US" sz="1100" b="0" i="1">
                        <a:latin typeface="Cambria Math" panose="02040503050406030204" pitchFamily="18" charset="0"/>
                      </a:rPr>
                      <m:t>=</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8B0932D6-D8EE-F0BA-2863-BABC2D45386C}"/>
                </a:ext>
              </a:extLst>
            </xdr:cNvPr>
            <xdr:cNvSpPr txBox="1"/>
          </xdr:nvSpPr>
          <xdr:spPr>
            <a:xfrm>
              <a:off x="13492375460" y="70870840"/>
              <a:ext cx="267314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𝐷_2022=(100,000−20,000)∗7/28=</a:t>
              </a:r>
              <a:endParaRPr lang="en-US" sz="1100"/>
            </a:p>
          </xdr:txBody>
        </xdr:sp>
      </mc:Fallback>
    </mc:AlternateContent>
    <xdr:clientData/>
  </xdr:oneCellAnchor>
  <xdr:oneCellAnchor>
    <xdr:from>
      <xdr:col>2</xdr:col>
      <xdr:colOff>594957</xdr:colOff>
      <xdr:row>346</xdr:row>
      <xdr:rowOff>134129</xdr:rowOff>
    </xdr:from>
    <xdr:ext cx="2673141" cy="315792"/>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EAF93F3B-3BEF-4D97-EF4B-DC5D8D2DFD4A}"/>
                </a:ext>
              </a:extLst>
            </xdr:cNvPr>
            <xdr:cNvSpPr txBox="1"/>
          </xdr:nvSpPr>
          <xdr:spPr>
            <a:xfrm>
              <a:off x="13492352577" y="71414309"/>
              <a:ext cx="267314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2023</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100,000−20,000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6</m:t>
                        </m:r>
                      </m:num>
                      <m:den>
                        <m:r>
                          <a:rPr lang="en-US" sz="1100" b="0" i="1">
                            <a:latin typeface="Cambria Math" panose="02040503050406030204" pitchFamily="18" charset="0"/>
                          </a:rPr>
                          <m:t>28</m:t>
                        </m:r>
                      </m:den>
                    </m:f>
                    <m:r>
                      <a:rPr lang="en-US" sz="1100" b="0" i="1">
                        <a:latin typeface="Cambria Math" panose="02040503050406030204" pitchFamily="18" charset="0"/>
                      </a:rPr>
                      <m:t>=</m:t>
                    </m:r>
                  </m:oMath>
                </m:oMathPara>
              </a14:m>
              <a:endParaRPr lang="en-US" sz="1100"/>
            </a:p>
          </xdr:txBody>
        </xdr:sp>
      </mc:Choice>
      <mc:Fallback xmlns="">
        <xdr:sp macro="" textlink="">
          <xdr:nvSpPr>
            <xdr:cNvPr id="16" name="TextBox 15">
              <a:extLst>
                <a:ext uri="{FF2B5EF4-FFF2-40B4-BE49-F238E27FC236}">
                  <a16:creationId xmlns:a16="http://schemas.microsoft.com/office/drawing/2014/main" id="{EAF93F3B-3BEF-4D97-EF4B-DC5D8D2DFD4A}"/>
                </a:ext>
              </a:extLst>
            </xdr:cNvPr>
            <xdr:cNvSpPr txBox="1"/>
          </xdr:nvSpPr>
          <xdr:spPr>
            <a:xfrm>
              <a:off x="13492352577" y="71414309"/>
              <a:ext cx="267314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𝐷_2023=(100,000−20,000)∗6/28=</a:t>
              </a:r>
              <a:endParaRPr lang="en-US" sz="1100"/>
            </a:p>
          </xdr:txBody>
        </xdr:sp>
      </mc:Fallback>
    </mc:AlternateContent>
    <xdr:clientData/>
  </xdr:oneCellAnchor>
  <xdr:oneCellAnchor>
    <xdr:from>
      <xdr:col>2</xdr:col>
      <xdr:colOff>606398</xdr:colOff>
      <xdr:row>348</xdr:row>
      <xdr:rowOff>162732</xdr:rowOff>
    </xdr:from>
    <xdr:ext cx="2673141" cy="321498"/>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2D7652C3-91E4-230E-936F-A2DBBB424A99}"/>
                </a:ext>
              </a:extLst>
            </xdr:cNvPr>
            <xdr:cNvSpPr txBox="1"/>
          </xdr:nvSpPr>
          <xdr:spPr>
            <a:xfrm>
              <a:off x="13492341136" y="71854804"/>
              <a:ext cx="2673141"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2024</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100,000−20,000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5</m:t>
                        </m:r>
                      </m:num>
                      <m:den>
                        <m:r>
                          <a:rPr lang="en-US" sz="1100" b="0" i="1">
                            <a:latin typeface="Cambria Math" panose="02040503050406030204" pitchFamily="18" charset="0"/>
                          </a:rPr>
                          <m:t>28</m:t>
                        </m:r>
                      </m:den>
                    </m:f>
                    <m:r>
                      <a:rPr lang="en-US" sz="1100" b="0" i="1">
                        <a:latin typeface="Cambria Math" panose="02040503050406030204" pitchFamily="18" charset="0"/>
                      </a:rPr>
                      <m:t>=</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2D7652C3-91E4-230E-936F-A2DBBB424A99}"/>
                </a:ext>
              </a:extLst>
            </xdr:cNvPr>
            <xdr:cNvSpPr txBox="1"/>
          </xdr:nvSpPr>
          <xdr:spPr>
            <a:xfrm>
              <a:off x="13492341136" y="71854804"/>
              <a:ext cx="2673141"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𝐷_2024=(100,000−20,000)∗5/28=</a:t>
              </a:r>
              <a:endParaRPr lang="en-US" sz="1100"/>
            </a:p>
          </xdr:txBody>
        </xdr:sp>
      </mc:Fallback>
    </mc:AlternateContent>
    <xdr:clientData/>
  </xdr:oneCellAnchor>
</xdr:wsDr>
</file>

<file path=xl/drawings/drawing4.xml><?xml version="1.0" encoding="utf-8"?>
<xdr:wsDr xmlns:xdr="http://schemas.openxmlformats.org/drawingml/2006/spreadsheetDrawing" xmlns:a="http://schemas.openxmlformats.org/drawingml/2006/main">
  <xdr:oneCellAnchor>
    <xdr:from>
      <xdr:col>0</xdr:col>
      <xdr:colOff>747345</xdr:colOff>
      <xdr:row>47</xdr:row>
      <xdr:rowOff>97203</xdr:rowOff>
    </xdr:from>
    <xdr:ext cx="2368650" cy="315792"/>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8607A175-8221-A8C6-851F-EDC55726E63D}"/>
                </a:ext>
              </a:extLst>
            </xdr:cNvPr>
            <xdr:cNvSpPr txBox="1"/>
          </xdr:nvSpPr>
          <xdr:spPr>
            <a:xfrm>
              <a:off x="13515272005" y="3789972"/>
              <a:ext cx="2368650"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נצבר</m:t>
                    </m:r>
                    <m:r>
                      <a:rPr lang="he-IL" sz="1100" b="0" i="1">
                        <a:latin typeface="Cambria Math" panose="02040503050406030204" pitchFamily="18" charset="0"/>
                      </a:rPr>
                      <m:t> </m:t>
                    </m:r>
                    <m:r>
                      <a:rPr lang="he-IL" sz="1100" b="0" i="1">
                        <a:latin typeface="Cambria Math" panose="02040503050406030204" pitchFamily="18" charset="0"/>
                      </a:rPr>
                      <m:t>פחת</m:t>
                    </m:r>
                    <m:r>
                      <a:rPr lang="he-IL" sz="1100" b="0" i="1">
                        <a:latin typeface="Cambria Math" panose="02040503050406030204" pitchFamily="18" charset="0"/>
                      </a:rPr>
                      <m:t>=</m:t>
                    </m:r>
                    <m:f>
                      <m:fPr>
                        <m:ctrlPr>
                          <a:rPr lang="he-IL" sz="1100" b="0" i="1">
                            <a:latin typeface="Cambria Math" panose="02040503050406030204" pitchFamily="18" charset="0"/>
                          </a:rPr>
                        </m:ctrlPr>
                      </m:fPr>
                      <m:num>
                        <m:sSub>
                          <m:sSubPr>
                            <m:ctrlPr>
                              <a:rPr lang="en-US" sz="1100" b="0" i="1">
                                <a:solidFill>
                                  <a:srgbClr val="FF0000"/>
                                </a:solidFill>
                                <a:latin typeface="Cambria Math" panose="02040503050406030204" pitchFamily="18" charset="0"/>
                              </a:rPr>
                            </m:ctrlPr>
                          </m:sSubPr>
                          <m:e>
                            <m:r>
                              <a:rPr lang="en-US" sz="1100" b="0" i="1">
                                <a:solidFill>
                                  <a:srgbClr val="FF0000"/>
                                </a:solidFill>
                                <a:latin typeface="Cambria Math" panose="02040503050406030204" pitchFamily="18" charset="0"/>
                              </a:rPr>
                              <m:t>𝐼</m:t>
                            </m:r>
                          </m:e>
                          <m:sub>
                            <m:r>
                              <a:rPr lang="en-US" sz="1100" b="0" i="1">
                                <a:solidFill>
                                  <a:srgbClr val="FF0000"/>
                                </a:solidFill>
                                <a:latin typeface="Cambria Math" panose="02040503050406030204" pitchFamily="18" charset="0"/>
                              </a:rPr>
                              <m:t>0</m:t>
                            </m:r>
                          </m:sub>
                        </m:sSub>
                        <m:r>
                          <a:rPr lang="en-US" sz="1100" b="0" i="1">
                            <a:latin typeface="Cambria Math" panose="02040503050406030204" pitchFamily="18" charset="0"/>
                          </a:rPr>
                          <m:t>−</m:t>
                        </m:r>
                        <m:sSub>
                          <m:sSubPr>
                            <m:ctrlPr>
                              <a:rPr lang="en-US" sz="1100" b="0" i="1">
                                <a:solidFill>
                                  <a:srgbClr val="00B050"/>
                                </a:solidFill>
                                <a:latin typeface="Cambria Math" panose="02040503050406030204" pitchFamily="18" charset="0"/>
                              </a:rPr>
                            </m:ctrlPr>
                          </m:sSubPr>
                          <m:e>
                            <m:r>
                              <a:rPr lang="en-US" sz="1100" b="0" i="1">
                                <a:solidFill>
                                  <a:srgbClr val="00B050"/>
                                </a:solidFill>
                                <a:latin typeface="Cambria Math" panose="02040503050406030204" pitchFamily="18" charset="0"/>
                              </a:rPr>
                              <m:t>𝐼</m:t>
                            </m:r>
                          </m:e>
                          <m:sub>
                            <m:r>
                              <a:rPr lang="en-US" sz="1100" b="0" i="1">
                                <a:solidFill>
                                  <a:srgbClr val="00B050"/>
                                </a:solidFill>
                                <a:latin typeface="Cambria Math" panose="02040503050406030204" pitchFamily="18" charset="0"/>
                              </a:rPr>
                              <m:t>𝐺</m:t>
                            </m:r>
                          </m:sub>
                        </m:sSub>
                      </m:num>
                      <m:den>
                        <m:r>
                          <a:rPr lang="en-US" sz="1100" b="0" i="1">
                            <a:latin typeface="Cambria Math" panose="02040503050406030204" pitchFamily="18" charset="0"/>
                          </a:rPr>
                          <m:t>𝑛</m:t>
                        </m:r>
                      </m:den>
                    </m:f>
                    <m:r>
                      <a:rPr lang="en-US" sz="1100" b="0" i="1">
                        <a:latin typeface="Cambria Math" panose="02040503050406030204" pitchFamily="18" charset="0"/>
                      </a:rPr>
                      <m:t>∗</m:t>
                    </m:r>
                    <m:r>
                      <a:rPr lang="en-US" sz="1100" b="0" i="1">
                        <a:latin typeface="Cambria Math" panose="02040503050406030204" pitchFamily="18" charset="0"/>
                      </a:rPr>
                      <m:t>𝑡</m:t>
                    </m:r>
                  </m:oMath>
                </m:oMathPara>
              </a14:m>
              <a:endParaRPr lang="en-US" sz="1100"/>
            </a:p>
          </xdr:txBody>
        </xdr:sp>
      </mc:Choice>
      <mc:Fallback xmlns="">
        <xdr:sp macro="" textlink="">
          <xdr:nvSpPr>
            <xdr:cNvPr id="2" name="TextBox 1">
              <a:extLst>
                <a:ext uri="{FF2B5EF4-FFF2-40B4-BE49-F238E27FC236}">
                  <a16:creationId xmlns:a16="http://schemas.microsoft.com/office/drawing/2014/main" id="{8607A175-8221-A8C6-851F-EDC55726E63D}"/>
                </a:ext>
              </a:extLst>
            </xdr:cNvPr>
            <xdr:cNvSpPr txBox="1"/>
          </xdr:nvSpPr>
          <xdr:spPr>
            <a:xfrm>
              <a:off x="13515272005" y="3789972"/>
              <a:ext cx="2368650"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נצבר פחת=(</a:t>
              </a:r>
              <a:r>
                <a:rPr lang="en-US" sz="1100" b="0" i="0">
                  <a:solidFill>
                    <a:srgbClr val="FF0000"/>
                  </a:solidFill>
                  <a:latin typeface="Cambria Math" panose="02040503050406030204" pitchFamily="18" charset="0"/>
                </a:rPr>
                <a:t>𝐼_0</a:t>
              </a:r>
              <a:r>
                <a:rPr lang="en-US" sz="1100" b="0" i="0">
                  <a:latin typeface="Cambria Math" panose="02040503050406030204" pitchFamily="18" charset="0"/>
                </a:rPr>
                <a:t>−</a:t>
              </a:r>
              <a:r>
                <a:rPr lang="en-US" sz="1100" b="0" i="0">
                  <a:solidFill>
                    <a:srgbClr val="00B050"/>
                  </a:solidFill>
                  <a:latin typeface="Cambria Math" panose="02040503050406030204" pitchFamily="18" charset="0"/>
                </a:rPr>
                <a:t>𝐼_𝐺</a:t>
              </a:r>
              <a:r>
                <a:rPr lang="he-IL" sz="1100" b="0" i="0">
                  <a:solidFill>
                    <a:srgbClr val="00B050"/>
                  </a:solidFill>
                  <a:latin typeface="Cambria Math" panose="02040503050406030204" pitchFamily="18" charset="0"/>
                </a:rPr>
                <a:t>)/</a:t>
              </a:r>
              <a:r>
                <a:rPr lang="en-US" sz="1100" b="0" i="0">
                  <a:latin typeface="Cambria Math" panose="02040503050406030204" pitchFamily="18" charset="0"/>
                </a:rPr>
                <a:t>𝑛∗𝑡</a:t>
              </a:r>
              <a:endParaRPr lang="en-US" sz="1100"/>
            </a:p>
          </xdr:txBody>
        </xdr:sp>
      </mc:Fallback>
    </mc:AlternateContent>
    <xdr:clientData/>
  </xdr:oneCellAnchor>
  <xdr:oneCellAnchor>
    <xdr:from>
      <xdr:col>0</xdr:col>
      <xdr:colOff>161191</xdr:colOff>
      <xdr:row>50</xdr:row>
      <xdr:rowOff>28817</xdr:rowOff>
    </xdr:from>
    <xdr:ext cx="424574" cy="165366"/>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31C984F5-1225-3497-0E7B-71BC7894DD35}"/>
                </a:ext>
              </a:extLst>
            </xdr:cNvPr>
            <xdr:cNvSpPr txBox="1"/>
          </xdr:nvSpPr>
          <xdr:spPr>
            <a:xfrm>
              <a:off x="13517802235" y="4337048"/>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3" name="TextBox 2">
              <a:extLst>
                <a:ext uri="{FF2B5EF4-FFF2-40B4-BE49-F238E27FC236}">
                  <a16:creationId xmlns:a16="http://schemas.microsoft.com/office/drawing/2014/main" id="{31C984F5-1225-3497-0E7B-71BC7894DD35}"/>
                </a:ext>
              </a:extLst>
            </xdr:cNvPr>
            <xdr:cNvSpPr txBox="1"/>
          </xdr:nvSpPr>
          <xdr:spPr>
            <a:xfrm>
              <a:off x="13517802235" y="4337048"/>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𝐼_0</a:t>
              </a:r>
              <a:endParaRPr lang="en-US" sz="1100"/>
            </a:p>
          </xdr:txBody>
        </xdr:sp>
      </mc:Fallback>
    </mc:AlternateContent>
    <xdr:clientData/>
  </xdr:oneCellAnchor>
  <xdr:oneCellAnchor>
    <xdr:from>
      <xdr:col>0</xdr:col>
      <xdr:colOff>146537</xdr:colOff>
      <xdr:row>51</xdr:row>
      <xdr:rowOff>33701</xdr:rowOff>
    </xdr:from>
    <xdr:ext cx="424574" cy="165366"/>
    <mc:AlternateContent xmlns:mc="http://schemas.openxmlformats.org/markup-compatibility/2006" xmlns:a14="http://schemas.microsoft.com/office/drawing/2010/main">
      <mc:Choice Requires="a14">
        <xdr:sp macro="" textlink="">
          <xdr:nvSpPr>
            <xdr:cNvPr id="4" name="TextBox 3">
              <a:extLst>
                <a:ext uri="{FF2B5EF4-FFF2-40B4-BE49-F238E27FC236}">
                  <a16:creationId xmlns:a16="http://schemas.microsoft.com/office/drawing/2014/main" id="{66B1C689-DDAE-8E42-1C5B-EC2ACD5CC87E}"/>
                </a:ext>
              </a:extLst>
            </xdr:cNvPr>
            <xdr:cNvSpPr txBox="1"/>
          </xdr:nvSpPr>
          <xdr:spPr>
            <a:xfrm>
              <a:off x="13517816889" y="4547086"/>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𝐺</m:t>
                        </m:r>
                      </m:sub>
                    </m:sSub>
                  </m:oMath>
                </m:oMathPara>
              </a14:m>
              <a:endParaRPr lang="en-US" sz="1100"/>
            </a:p>
          </xdr:txBody>
        </xdr:sp>
      </mc:Choice>
      <mc:Fallback xmlns="">
        <xdr:sp macro="" textlink="">
          <xdr:nvSpPr>
            <xdr:cNvPr id="4" name="TextBox 3">
              <a:extLst>
                <a:ext uri="{FF2B5EF4-FFF2-40B4-BE49-F238E27FC236}">
                  <a16:creationId xmlns:a16="http://schemas.microsoft.com/office/drawing/2014/main" id="{66B1C689-DDAE-8E42-1C5B-EC2ACD5CC87E}"/>
                </a:ext>
              </a:extLst>
            </xdr:cNvPr>
            <xdr:cNvSpPr txBox="1"/>
          </xdr:nvSpPr>
          <xdr:spPr>
            <a:xfrm>
              <a:off x="13517816889" y="4547086"/>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𝐼_𝐺</a:t>
              </a:r>
              <a:endParaRPr lang="en-US" sz="1100"/>
            </a:p>
          </xdr:txBody>
        </xdr:sp>
      </mc:Fallback>
    </mc:AlternateContent>
    <xdr:clientData/>
  </xdr:oneCellAnchor>
  <xdr:oneCellAnchor>
    <xdr:from>
      <xdr:col>0</xdr:col>
      <xdr:colOff>146537</xdr:colOff>
      <xdr:row>52</xdr:row>
      <xdr:rowOff>38588</xdr:rowOff>
    </xdr:from>
    <xdr:ext cx="424574" cy="165366"/>
    <mc:AlternateContent xmlns:mc="http://schemas.openxmlformats.org/markup-compatibility/2006" xmlns:a14="http://schemas.microsoft.com/office/drawing/2010/main">
      <mc:Choice Requires="a14">
        <xdr:sp macro="" textlink="">
          <xdr:nvSpPr>
            <xdr:cNvPr id="5" name="TextBox 4">
              <a:extLst>
                <a:ext uri="{FF2B5EF4-FFF2-40B4-BE49-F238E27FC236}">
                  <a16:creationId xmlns:a16="http://schemas.microsoft.com/office/drawing/2014/main" id="{125657C2-671E-FF11-3490-6712C168989E}"/>
                </a:ext>
              </a:extLst>
            </xdr:cNvPr>
            <xdr:cNvSpPr txBox="1"/>
          </xdr:nvSpPr>
          <xdr:spPr>
            <a:xfrm>
              <a:off x="13517816889" y="4757126"/>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𝑛</m:t>
                    </m:r>
                  </m:oMath>
                </m:oMathPara>
              </a14:m>
              <a:endParaRPr lang="en-US" sz="1100"/>
            </a:p>
          </xdr:txBody>
        </xdr:sp>
      </mc:Choice>
      <mc:Fallback xmlns="">
        <xdr:sp macro="" textlink="">
          <xdr:nvSpPr>
            <xdr:cNvPr id="5" name="TextBox 4">
              <a:extLst>
                <a:ext uri="{FF2B5EF4-FFF2-40B4-BE49-F238E27FC236}">
                  <a16:creationId xmlns:a16="http://schemas.microsoft.com/office/drawing/2014/main" id="{125657C2-671E-FF11-3490-6712C168989E}"/>
                </a:ext>
              </a:extLst>
            </xdr:cNvPr>
            <xdr:cNvSpPr txBox="1"/>
          </xdr:nvSpPr>
          <xdr:spPr>
            <a:xfrm>
              <a:off x="13517816889" y="4757126"/>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𝑛</a:t>
              </a:r>
              <a:endParaRPr lang="en-US" sz="1100"/>
            </a:p>
          </xdr:txBody>
        </xdr:sp>
      </mc:Fallback>
    </mc:AlternateContent>
    <xdr:clientData/>
  </xdr:oneCellAnchor>
  <xdr:oneCellAnchor>
    <xdr:from>
      <xdr:col>0</xdr:col>
      <xdr:colOff>146537</xdr:colOff>
      <xdr:row>53</xdr:row>
      <xdr:rowOff>14164</xdr:rowOff>
    </xdr:from>
    <xdr:ext cx="424574" cy="165366"/>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70061D78-6A98-A8A6-4D65-3276965231CF}"/>
                </a:ext>
              </a:extLst>
            </xdr:cNvPr>
            <xdr:cNvSpPr txBox="1"/>
          </xdr:nvSpPr>
          <xdr:spPr>
            <a:xfrm>
              <a:off x="13517816889" y="4937856"/>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𝑡</m:t>
                    </m:r>
                  </m:oMath>
                </m:oMathPara>
              </a14:m>
              <a:endParaRPr lang="en-US" sz="1100"/>
            </a:p>
          </xdr:txBody>
        </xdr:sp>
      </mc:Choice>
      <mc:Fallback xmlns="">
        <xdr:sp macro="" textlink="">
          <xdr:nvSpPr>
            <xdr:cNvPr id="6" name="TextBox 5">
              <a:extLst>
                <a:ext uri="{FF2B5EF4-FFF2-40B4-BE49-F238E27FC236}">
                  <a16:creationId xmlns:a16="http://schemas.microsoft.com/office/drawing/2014/main" id="{70061D78-6A98-A8A6-4D65-3276965231CF}"/>
                </a:ext>
              </a:extLst>
            </xdr:cNvPr>
            <xdr:cNvSpPr txBox="1"/>
          </xdr:nvSpPr>
          <xdr:spPr>
            <a:xfrm>
              <a:off x="13517816889" y="4937856"/>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𝑡</a:t>
              </a:r>
              <a:endParaRPr lang="en-US" sz="1100"/>
            </a:p>
          </xdr:txBody>
        </xdr:sp>
      </mc:Fallback>
    </mc:AlternateContent>
    <xdr:clientData/>
  </xdr:oneCellAnchor>
  <xdr:oneCellAnchor>
    <xdr:from>
      <xdr:col>0</xdr:col>
      <xdr:colOff>420077</xdr:colOff>
      <xdr:row>56</xdr:row>
      <xdr:rowOff>92318</xdr:rowOff>
    </xdr:from>
    <xdr:ext cx="3267418" cy="321498"/>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0A91E8E9-470C-5864-A0D3-E6C0E1083C09}"/>
                </a:ext>
              </a:extLst>
            </xdr:cNvPr>
            <xdr:cNvSpPr txBox="1"/>
          </xdr:nvSpPr>
          <xdr:spPr>
            <a:xfrm>
              <a:off x="13514700505" y="5631472"/>
              <a:ext cx="3267418"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45,000=</m:t>
                    </m:r>
                    <m:f>
                      <m:fPr>
                        <m:ctrlPr>
                          <a:rPr lang="he-IL" sz="1100" b="0" i="1">
                            <a:latin typeface="Cambria Math" panose="02040503050406030204" pitchFamily="18" charset="0"/>
                          </a:rPr>
                        </m:ctrlPr>
                      </m:fPr>
                      <m:num>
                        <m:r>
                          <a:rPr lang="he-IL" sz="1100" b="0" i="1">
                            <a:solidFill>
                              <a:srgbClr val="FF0000"/>
                            </a:solidFill>
                            <a:latin typeface="Cambria Math" panose="02040503050406030204" pitchFamily="18" charset="0"/>
                          </a:rPr>
                          <m:t>500,000</m:t>
                        </m:r>
                        <m:r>
                          <a:rPr lang="he-IL" sz="1100" b="0" i="1">
                            <a:latin typeface="Cambria Math" panose="02040503050406030204" pitchFamily="18" charset="0"/>
                          </a:rPr>
                          <m:t>−</m:t>
                        </m:r>
                        <m:r>
                          <a:rPr lang="he-IL" sz="1100" b="0" i="1">
                            <a:solidFill>
                              <a:srgbClr val="00B050"/>
                            </a:solidFill>
                            <a:latin typeface="Cambria Math" panose="02040503050406030204" pitchFamily="18" charset="0"/>
                          </a:rPr>
                          <m:t>25%∗500,000</m:t>
                        </m:r>
                      </m:num>
                      <m:den>
                        <m:r>
                          <a:rPr lang="he-IL" sz="1100" b="0" i="1">
                            <a:latin typeface="Cambria Math" panose="02040503050406030204" pitchFamily="18" charset="0"/>
                          </a:rPr>
                          <m:t>50</m:t>
                        </m:r>
                      </m:den>
                    </m:f>
                    <m:r>
                      <a:rPr lang="he-IL" sz="1100" b="0" i="1">
                        <a:latin typeface="Cambria Math" panose="02040503050406030204" pitchFamily="18" charset="0"/>
                      </a:rPr>
                      <m:t>∗</m:t>
                    </m:r>
                    <m:r>
                      <a:rPr lang="en-US" sz="1100" b="0" i="1">
                        <a:latin typeface="Cambria Math" panose="02040503050406030204" pitchFamily="18" charset="0"/>
                      </a:rPr>
                      <m:t>𝑡</m:t>
                    </m:r>
                    <m:r>
                      <a:rPr lang="en-US" sz="1100" b="0" i="1">
                        <a:latin typeface="Cambria Math" panose="02040503050406030204" pitchFamily="18" charset="0"/>
                      </a:rPr>
                      <m:t>→</m:t>
                    </m:r>
                    <m:r>
                      <a:rPr lang="en-US" sz="1100" b="0" i="1">
                        <a:latin typeface="Cambria Math" panose="02040503050406030204" pitchFamily="18" charset="0"/>
                      </a:rPr>
                      <m:t>𝑡</m:t>
                    </m:r>
                    <m:r>
                      <a:rPr lang="en-US" sz="1100" b="0" i="1">
                        <a:latin typeface="Cambria Math" panose="02040503050406030204" pitchFamily="18" charset="0"/>
                      </a:rPr>
                      <m:t>=6</m:t>
                    </m:r>
                  </m:oMath>
                </m:oMathPara>
              </a14:m>
              <a:endParaRPr lang="en-US" sz="1100"/>
            </a:p>
          </xdr:txBody>
        </xdr:sp>
      </mc:Choice>
      <mc:Fallback xmlns="">
        <xdr:sp macro="" textlink="">
          <xdr:nvSpPr>
            <xdr:cNvPr id="7" name="TextBox 6">
              <a:extLst>
                <a:ext uri="{FF2B5EF4-FFF2-40B4-BE49-F238E27FC236}">
                  <a16:creationId xmlns:a16="http://schemas.microsoft.com/office/drawing/2014/main" id="{0A91E8E9-470C-5864-A0D3-E6C0E1083C09}"/>
                </a:ext>
              </a:extLst>
            </xdr:cNvPr>
            <xdr:cNvSpPr txBox="1"/>
          </xdr:nvSpPr>
          <xdr:spPr>
            <a:xfrm>
              <a:off x="13514700505" y="5631472"/>
              <a:ext cx="3267418"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45,000=(</a:t>
              </a:r>
              <a:r>
                <a:rPr lang="he-IL" sz="1100" b="0" i="0">
                  <a:solidFill>
                    <a:srgbClr val="FF0000"/>
                  </a:solidFill>
                  <a:latin typeface="Cambria Math" panose="02040503050406030204" pitchFamily="18" charset="0"/>
                </a:rPr>
                <a:t>500,000</a:t>
              </a:r>
              <a:r>
                <a:rPr lang="he-IL" sz="1100" b="0" i="0">
                  <a:latin typeface="Cambria Math" panose="02040503050406030204" pitchFamily="18" charset="0"/>
                </a:rPr>
                <a:t>−</a:t>
              </a:r>
              <a:r>
                <a:rPr lang="he-IL" sz="1100" b="0" i="0">
                  <a:solidFill>
                    <a:srgbClr val="00B050"/>
                  </a:solidFill>
                  <a:latin typeface="Cambria Math" panose="02040503050406030204" pitchFamily="18" charset="0"/>
                </a:rPr>
                <a:t>25%∗500,000)/</a:t>
              </a:r>
              <a:r>
                <a:rPr lang="he-IL" sz="1100" b="0" i="0">
                  <a:latin typeface="Cambria Math" panose="02040503050406030204" pitchFamily="18" charset="0"/>
                </a:rPr>
                <a:t>50∗</a:t>
              </a:r>
              <a:r>
                <a:rPr lang="en-US" sz="1100" b="0" i="0">
                  <a:latin typeface="Cambria Math" panose="02040503050406030204" pitchFamily="18" charset="0"/>
                </a:rPr>
                <a:t>𝑡→𝑡=6</a:t>
              </a:r>
              <a:endParaRPr lang="en-US" sz="1100"/>
            </a:p>
          </xdr:txBody>
        </xdr:sp>
      </mc:Fallback>
    </mc:AlternateContent>
    <xdr:clientData/>
  </xdr:oneCellAnchor>
  <xdr:oneCellAnchor>
    <xdr:from>
      <xdr:col>1</xdr:col>
      <xdr:colOff>748393</xdr:colOff>
      <xdr:row>71</xdr:row>
      <xdr:rowOff>34018</xdr:rowOff>
    </xdr:from>
    <xdr:ext cx="2368650" cy="315792"/>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4E9C6CB6-020A-4641-B15D-821378B24B7A}"/>
                </a:ext>
              </a:extLst>
            </xdr:cNvPr>
            <xdr:cNvSpPr txBox="1"/>
          </xdr:nvSpPr>
          <xdr:spPr>
            <a:xfrm>
              <a:off x="13550753849" y="4116161"/>
              <a:ext cx="2368650"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לשנה</m:t>
                    </m:r>
                    <m:r>
                      <a:rPr lang="he-IL" sz="1100" b="0" i="1">
                        <a:latin typeface="Cambria Math" panose="02040503050406030204" pitchFamily="18" charset="0"/>
                      </a:rPr>
                      <m:t> </m:t>
                    </m:r>
                    <m:r>
                      <a:rPr lang="he-IL" sz="1100" b="0" i="1">
                        <a:latin typeface="Cambria Math" panose="02040503050406030204" pitchFamily="18" charset="0"/>
                      </a:rPr>
                      <m:t>פחת</m:t>
                    </m:r>
                    <m:r>
                      <a:rPr lang="he-IL" sz="1100" b="0" i="1">
                        <a:latin typeface="Cambria Math" panose="02040503050406030204" pitchFamily="18" charset="0"/>
                      </a:rPr>
                      <m:t> </m:t>
                    </m:r>
                    <m:r>
                      <a:rPr lang="he-IL" sz="1100" b="0" i="1">
                        <a:latin typeface="Cambria Math" panose="02040503050406030204" pitchFamily="18" charset="0"/>
                      </a:rPr>
                      <m:t>הוצאות</m:t>
                    </m:r>
                    <m:r>
                      <a:rPr lang="he-IL" sz="1100" b="0" i="1">
                        <a:latin typeface="Cambria Math" panose="02040503050406030204" pitchFamily="18" charset="0"/>
                      </a:rPr>
                      <m:t>=</m:t>
                    </m:r>
                    <m:f>
                      <m:fPr>
                        <m:ctrlPr>
                          <a:rPr lang="he-IL" sz="1100" b="0" i="1">
                            <a:latin typeface="Cambria Math" panose="02040503050406030204" pitchFamily="18" charset="0"/>
                          </a:rPr>
                        </m:ctrlPr>
                      </m:fPr>
                      <m:num>
                        <m:sSub>
                          <m:sSubPr>
                            <m:ctrlPr>
                              <a:rPr lang="en-US" sz="1100" b="0" i="1">
                                <a:solidFill>
                                  <a:srgbClr val="FF0000"/>
                                </a:solidFill>
                                <a:latin typeface="Cambria Math" panose="02040503050406030204" pitchFamily="18" charset="0"/>
                              </a:rPr>
                            </m:ctrlPr>
                          </m:sSubPr>
                          <m:e>
                            <m:r>
                              <a:rPr lang="en-US" sz="1100" b="0" i="1">
                                <a:solidFill>
                                  <a:srgbClr val="FF0000"/>
                                </a:solidFill>
                                <a:latin typeface="Cambria Math" panose="02040503050406030204" pitchFamily="18" charset="0"/>
                              </a:rPr>
                              <m:t>𝐼</m:t>
                            </m:r>
                          </m:e>
                          <m:sub>
                            <m:r>
                              <a:rPr lang="en-US" sz="1100" b="0" i="1">
                                <a:solidFill>
                                  <a:srgbClr val="FF0000"/>
                                </a:solidFill>
                                <a:latin typeface="Cambria Math" panose="02040503050406030204" pitchFamily="18" charset="0"/>
                              </a:rPr>
                              <m:t>0</m:t>
                            </m:r>
                          </m:sub>
                        </m:sSub>
                        <m:r>
                          <a:rPr lang="en-US" sz="1100" b="0" i="1">
                            <a:latin typeface="Cambria Math" panose="02040503050406030204" pitchFamily="18" charset="0"/>
                          </a:rPr>
                          <m:t>−</m:t>
                        </m:r>
                        <m:sSub>
                          <m:sSubPr>
                            <m:ctrlPr>
                              <a:rPr lang="en-US" sz="1100" b="0" i="1">
                                <a:solidFill>
                                  <a:srgbClr val="00B050"/>
                                </a:solidFill>
                                <a:latin typeface="Cambria Math" panose="02040503050406030204" pitchFamily="18" charset="0"/>
                              </a:rPr>
                            </m:ctrlPr>
                          </m:sSubPr>
                          <m:e>
                            <m:r>
                              <a:rPr lang="en-US" sz="1100" b="0" i="1">
                                <a:solidFill>
                                  <a:srgbClr val="00B050"/>
                                </a:solidFill>
                                <a:latin typeface="Cambria Math" panose="02040503050406030204" pitchFamily="18" charset="0"/>
                              </a:rPr>
                              <m:t>𝐼</m:t>
                            </m:r>
                          </m:e>
                          <m:sub>
                            <m:r>
                              <a:rPr lang="en-US" sz="1100" b="0" i="1">
                                <a:solidFill>
                                  <a:srgbClr val="00B050"/>
                                </a:solidFill>
                                <a:latin typeface="Cambria Math" panose="02040503050406030204" pitchFamily="18" charset="0"/>
                              </a:rPr>
                              <m:t>𝐺</m:t>
                            </m:r>
                          </m:sub>
                        </m:sSub>
                      </m:num>
                      <m:den>
                        <m:r>
                          <a:rPr lang="en-US" sz="1100" b="0" i="1">
                            <a:latin typeface="Cambria Math" panose="02040503050406030204" pitchFamily="18" charset="0"/>
                          </a:rPr>
                          <m:t>𝑛</m:t>
                        </m:r>
                      </m:den>
                    </m:f>
                  </m:oMath>
                </m:oMathPara>
              </a14:m>
              <a:endParaRPr lang="en-US" sz="1100"/>
            </a:p>
          </xdr:txBody>
        </xdr:sp>
      </mc:Choice>
      <mc:Fallback xmlns="">
        <xdr:sp macro="" textlink="">
          <xdr:nvSpPr>
            <xdr:cNvPr id="8" name="TextBox 7">
              <a:extLst>
                <a:ext uri="{FF2B5EF4-FFF2-40B4-BE49-F238E27FC236}">
                  <a16:creationId xmlns:a16="http://schemas.microsoft.com/office/drawing/2014/main" id="{4E9C6CB6-020A-4641-B15D-821378B24B7A}"/>
                </a:ext>
              </a:extLst>
            </xdr:cNvPr>
            <xdr:cNvSpPr txBox="1"/>
          </xdr:nvSpPr>
          <xdr:spPr>
            <a:xfrm>
              <a:off x="13550753849" y="4116161"/>
              <a:ext cx="2368650"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לשנה פחת הוצאות=(</a:t>
              </a:r>
              <a:r>
                <a:rPr lang="en-US" sz="1100" b="0" i="0">
                  <a:solidFill>
                    <a:srgbClr val="FF0000"/>
                  </a:solidFill>
                  <a:latin typeface="Cambria Math" panose="02040503050406030204" pitchFamily="18" charset="0"/>
                </a:rPr>
                <a:t>𝐼_0</a:t>
              </a:r>
              <a:r>
                <a:rPr lang="en-US" sz="1100" b="0" i="0">
                  <a:latin typeface="Cambria Math" panose="02040503050406030204" pitchFamily="18" charset="0"/>
                </a:rPr>
                <a:t>−</a:t>
              </a:r>
              <a:r>
                <a:rPr lang="en-US" sz="1100" b="0" i="0">
                  <a:solidFill>
                    <a:srgbClr val="00B050"/>
                  </a:solidFill>
                  <a:latin typeface="Cambria Math" panose="02040503050406030204" pitchFamily="18" charset="0"/>
                </a:rPr>
                <a:t>𝐼_𝐺</a:t>
              </a:r>
              <a:r>
                <a:rPr lang="he-IL" sz="1100" b="0" i="0">
                  <a:solidFill>
                    <a:srgbClr val="00B050"/>
                  </a:solidFill>
                  <a:latin typeface="Cambria Math" panose="02040503050406030204" pitchFamily="18" charset="0"/>
                </a:rPr>
                <a:t>)/</a:t>
              </a:r>
              <a:r>
                <a:rPr lang="en-US" sz="1100" b="0" i="0">
                  <a:latin typeface="Cambria Math" panose="02040503050406030204" pitchFamily="18" charset="0"/>
                </a:rPr>
                <a:t>𝑛</a:t>
              </a:r>
              <a:endParaRPr lang="en-US" sz="1100"/>
            </a:p>
          </xdr:txBody>
        </xdr:sp>
      </mc:Fallback>
    </mc:AlternateContent>
    <xdr:clientData/>
  </xdr:oneCellAnchor>
  <xdr:oneCellAnchor>
    <xdr:from>
      <xdr:col>0</xdr:col>
      <xdr:colOff>175760</xdr:colOff>
      <xdr:row>73</xdr:row>
      <xdr:rowOff>170089</xdr:rowOff>
    </xdr:from>
    <xdr:ext cx="5243159" cy="321435"/>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569FC129-B6BB-BC5C-8B1D-EF8CF7806084}"/>
                </a:ext>
              </a:extLst>
            </xdr:cNvPr>
            <xdr:cNvSpPr txBox="1"/>
          </xdr:nvSpPr>
          <xdr:spPr>
            <a:xfrm>
              <a:off x="13549279741" y="4660446"/>
              <a:ext cx="5243159" cy="3214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לשנה</m:t>
                    </m:r>
                    <m:r>
                      <a:rPr lang="he-IL" sz="1100" b="0" i="1">
                        <a:latin typeface="Cambria Math" panose="02040503050406030204" pitchFamily="18" charset="0"/>
                      </a:rPr>
                      <m:t> </m:t>
                    </m:r>
                    <m:r>
                      <a:rPr lang="he-IL" sz="1100" b="0" i="1">
                        <a:latin typeface="Cambria Math" panose="02040503050406030204" pitchFamily="18" charset="0"/>
                      </a:rPr>
                      <m:t>פחת</m:t>
                    </m:r>
                    <m:r>
                      <a:rPr lang="he-IL" sz="1100" b="0" i="1">
                        <a:latin typeface="Cambria Math" panose="02040503050406030204" pitchFamily="18" charset="0"/>
                      </a:rPr>
                      <m:t> </m:t>
                    </m:r>
                    <m:r>
                      <a:rPr lang="he-IL" sz="1100" b="0" i="1">
                        <a:latin typeface="Cambria Math" panose="02040503050406030204" pitchFamily="18" charset="0"/>
                      </a:rPr>
                      <m:t>הוצאות</m:t>
                    </m:r>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solidFill>
                              <a:srgbClr val="FF0000"/>
                            </a:solidFill>
                            <a:latin typeface="Cambria Math" panose="02040503050406030204" pitchFamily="18" charset="0"/>
                          </a:rPr>
                          <m:t>500,000</m:t>
                        </m:r>
                        <m:r>
                          <a:rPr lang="en-US" sz="1100" b="0" i="1">
                            <a:latin typeface="Cambria Math" panose="02040503050406030204" pitchFamily="18" charset="0"/>
                          </a:rPr>
                          <m:t>−</m:t>
                        </m:r>
                        <m:r>
                          <a:rPr lang="he-IL" sz="1100" b="0" i="1">
                            <a:solidFill>
                              <a:srgbClr val="00B050"/>
                            </a:solidFill>
                            <a:latin typeface="Cambria Math" panose="02040503050406030204" pitchFamily="18" charset="0"/>
                          </a:rPr>
                          <m:t>25%∗500,000</m:t>
                        </m:r>
                      </m:num>
                      <m:den>
                        <m:r>
                          <a:rPr lang="he-IL" sz="1100" b="0" i="1">
                            <a:latin typeface="Cambria Math" panose="02040503050406030204" pitchFamily="18" charset="0"/>
                          </a:rPr>
                          <m:t>50</m:t>
                        </m:r>
                      </m:den>
                    </m:f>
                    <m:r>
                      <a:rPr lang="he-IL" sz="1100" b="0" i="1">
                        <a:latin typeface="Cambria Math" panose="02040503050406030204" pitchFamily="18" charset="0"/>
                      </a:rPr>
                      <m:t>=7,500</m:t>
                    </m:r>
                  </m:oMath>
                </m:oMathPara>
              </a14:m>
              <a:endParaRPr lang="en-US" sz="1100"/>
            </a:p>
          </xdr:txBody>
        </xdr:sp>
      </mc:Choice>
      <mc:Fallback xmlns="">
        <xdr:sp macro="" textlink="">
          <xdr:nvSpPr>
            <xdr:cNvPr id="9" name="TextBox 8">
              <a:extLst>
                <a:ext uri="{FF2B5EF4-FFF2-40B4-BE49-F238E27FC236}">
                  <a16:creationId xmlns:a16="http://schemas.microsoft.com/office/drawing/2014/main" id="{569FC129-B6BB-BC5C-8B1D-EF8CF7806084}"/>
                </a:ext>
              </a:extLst>
            </xdr:cNvPr>
            <xdr:cNvSpPr txBox="1"/>
          </xdr:nvSpPr>
          <xdr:spPr>
            <a:xfrm>
              <a:off x="13549279741" y="4660446"/>
              <a:ext cx="5243159" cy="3214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לשנה פחת הוצאות=(</a:t>
              </a:r>
              <a:r>
                <a:rPr lang="he-IL" sz="1100" b="0" i="0">
                  <a:solidFill>
                    <a:srgbClr val="FF0000"/>
                  </a:solidFill>
                  <a:latin typeface="Cambria Math" panose="02040503050406030204" pitchFamily="18" charset="0"/>
                </a:rPr>
                <a:t>500,000</a:t>
              </a:r>
              <a:r>
                <a:rPr lang="en-US" sz="1100" b="0" i="0">
                  <a:latin typeface="Cambria Math" panose="02040503050406030204" pitchFamily="18" charset="0"/>
                </a:rPr>
                <a:t>−</a:t>
              </a:r>
              <a:r>
                <a:rPr lang="he-IL" sz="1100" b="0" i="0">
                  <a:solidFill>
                    <a:srgbClr val="00B050"/>
                  </a:solidFill>
                  <a:latin typeface="Cambria Math" panose="02040503050406030204" pitchFamily="18" charset="0"/>
                </a:rPr>
                <a:t>25%∗500,000)/</a:t>
              </a:r>
              <a:r>
                <a:rPr lang="he-IL" sz="1100" b="0" i="0">
                  <a:latin typeface="Cambria Math" panose="02040503050406030204" pitchFamily="18" charset="0"/>
                </a:rPr>
                <a:t>50=7,500</a:t>
              </a:r>
              <a:endParaRPr lang="en-US" sz="1100"/>
            </a:p>
          </xdr:txBody>
        </xdr:sp>
      </mc:Fallback>
    </mc:AlternateContent>
    <xdr:clientData/>
  </xdr:oneCellAnchor>
  <xdr:oneCellAnchor>
    <xdr:from>
      <xdr:col>1</xdr:col>
      <xdr:colOff>402543</xdr:colOff>
      <xdr:row>90</xdr:row>
      <xdr:rowOff>101259</xdr:rowOff>
    </xdr:from>
    <xdr:ext cx="2442313" cy="331501"/>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08388D02-080C-FF2B-91F8-48B36EA940AB}"/>
                </a:ext>
              </a:extLst>
            </xdr:cNvPr>
            <xdr:cNvSpPr txBox="1"/>
          </xdr:nvSpPr>
          <xdr:spPr>
            <a:xfrm>
              <a:off x="13551026036" y="8061438"/>
              <a:ext cx="2442313" cy="331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en-US" sz="1100" b="0" i="1">
                            <a:latin typeface="Cambria Math" panose="02040503050406030204" pitchFamily="18" charset="0"/>
                          </a:rPr>
                          <m:t>𝑛</m:t>
                        </m:r>
                        <m:r>
                          <a:rPr lang="en-US" sz="1100" b="0" i="1">
                            <a:latin typeface="Cambria Math" panose="02040503050406030204" pitchFamily="18" charset="0"/>
                          </a:rPr>
                          <m:t>∗(</m:t>
                        </m:r>
                        <m:r>
                          <a:rPr lang="en-US" sz="1100" b="0" i="1">
                            <a:latin typeface="Cambria Math" panose="02040503050406030204" pitchFamily="18" charset="0"/>
                          </a:rPr>
                          <m:t>𝑛</m:t>
                        </m:r>
                        <m:r>
                          <a:rPr lang="en-US" sz="1100" b="0" i="1">
                            <a:latin typeface="Cambria Math" panose="02040503050406030204" pitchFamily="18" charset="0"/>
                          </a:rPr>
                          <m:t>+1)</m:t>
                        </m:r>
                      </m:num>
                      <m:den>
                        <m:r>
                          <a:rPr lang="en-US" sz="1100" b="0" i="1">
                            <a:latin typeface="Cambria Math" panose="02040503050406030204" pitchFamily="18" charset="0"/>
                          </a:rPr>
                          <m:t>2</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7∗(7+1)</m:t>
                        </m:r>
                      </m:num>
                      <m:den>
                        <m:r>
                          <a:rPr lang="en-US" sz="1100" b="0" i="1">
                            <a:latin typeface="Cambria Math" panose="02040503050406030204" pitchFamily="18" charset="0"/>
                          </a:rPr>
                          <m:t>2</m:t>
                        </m:r>
                      </m:den>
                    </m:f>
                    <m:r>
                      <a:rPr lang="en-US" sz="1100" b="0" i="1">
                        <a:latin typeface="Cambria Math" panose="02040503050406030204" pitchFamily="18" charset="0"/>
                      </a:rPr>
                      <m:t>=28</m:t>
                    </m:r>
                  </m:oMath>
                </m:oMathPara>
              </a14:m>
              <a:endParaRPr lang="en-US" sz="1100"/>
            </a:p>
          </xdr:txBody>
        </xdr:sp>
      </mc:Choice>
      <mc:Fallback xmlns="">
        <xdr:sp macro="" textlink="">
          <xdr:nvSpPr>
            <xdr:cNvPr id="10" name="TextBox 9">
              <a:extLst>
                <a:ext uri="{FF2B5EF4-FFF2-40B4-BE49-F238E27FC236}">
                  <a16:creationId xmlns:a16="http://schemas.microsoft.com/office/drawing/2014/main" id="{08388D02-080C-FF2B-91F8-48B36EA940AB}"/>
                </a:ext>
              </a:extLst>
            </xdr:cNvPr>
            <xdr:cNvSpPr txBox="1"/>
          </xdr:nvSpPr>
          <xdr:spPr>
            <a:xfrm>
              <a:off x="13551026036" y="8061438"/>
              <a:ext cx="2442313" cy="331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𝑛∗(𝑛+1)</a:t>
              </a:r>
              <a:r>
                <a:rPr lang="he-IL" sz="1100" b="0" i="0">
                  <a:latin typeface="Cambria Math" panose="02040503050406030204" pitchFamily="18" charset="0"/>
                </a:rPr>
                <a:t>)/</a:t>
              </a:r>
              <a:r>
                <a:rPr lang="en-US" sz="1100" b="0" i="0">
                  <a:latin typeface="Cambria Math" panose="02040503050406030204" pitchFamily="18" charset="0"/>
                </a:rPr>
                <a:t>2=(7∗(7+1))/2=28</a:t>
              </a:r>
              <a:endParaRPr lang="en-US" sz="1100"/>
            </a:p>
          </xdr:txBody>
        </xdr:sp>
      </mc:Fallback>
    </mc:AlternateContent>
    <xdr:clientData/>
  </xdr:oneCellAnchor>
  <xdr:oneCellAnchor>
    <xdr:from>
      <xdr:col>0</xdr:col>
      <xdr:colOff>266473</xdr:colOff>
      <xdr:row>104</xdr:row>
      <xdr:rowOff>78580</xdr:rowOff>
    </xdr:from>
    <xdr:ext cx="3491196" cy="404213"/>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E5439E01-4403-8617-2763-68200BB17BB2}"/>
                </a:ext>
              </a:extLst>
            </xdr:cNvPr>
            <xdr:cNvSpPr txBox="1"/>
          </xdr:nvSpPr>
          <xdr:spPr>
            <a:xfrm>
              <a:off x="13550940991" y="10896259"/>
              <a:ext cx="3491196" cy="4042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נמכרה</m:t>
                        </m:r>
                        <m:r>
                          <a:rPr lang="he-IL" sz="1100" b="0" i="1">
                            <a:latin typeface="Cambria Math" panose="02040503050406030204" pitchFamily="18" charset="0"/>
                          </a:rPr>
                          <m:t> </m:t>
                        </m:r>
                        <m:r>
                          <a:rPr lang="he-IL" sz="1100" b="0" i="1">
                            <a:latin typeface="Cambria Math" panose="02040503050406030204" pitchFamily="18" charset="0"/>
                          </a:rPr>
                          <m:t>שלא</m:t>
                        </m:r>
                      </m:sub>
                    </m:sSub>
                    <m:d>
                      <m:dPr>
                        <m:ctrlPr>
                          <a:rPr lang="he-IL" sz="1100" b="0" i="1">
                            <a:latin typeface="Cambria Math" panose="02040503050406030204" pitchFamily="18" charset="0"/>
                          </a:rPr>
                        </m:ctrlPr>
                      </m:dPr>
                      <m:e>
                        <m:r>
                          <a:rPr lang="he-IL" sz="1100" b="0" i="1">
                            <a:latin typeface="Cambria Math" panose="02040503050406030204" pitchFamily="18" charset="0"/>
                          </a:rPr>
                          <m:t>2023</m:t>
                        </m:r>
                      </m:e>
                    </m:d>
                    <m:r>
                      <a:rPr lang="he-IL" sz="1100" b="0" i="1">
                        <a:latin typeface="Cambria Math" panose="02040503050406030204" pitchFamily="18" charset="0"/>
                      </a:rPr>
                      <m:t>=</m:t>
                    </m:r>
                    <m:d>
                      <m:dPr>
                        <m:ctrlPr>
                          <a:rPr lang="he-IL" sz="1100" b="0" i="1">
                            <a:latin typeface="Cambria Math" panose="02040503050406030204" pitchFamily="18" charset="0"/>
                          </a:rPr>
                        </m:ctrlPr>
                      </m:dPr>
                      <m:e>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𝐺</m:t>
                            </m:r>
                          </m:sub>
                        </m:sSub>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ספרה</m:t>
                        </m:r>
                      </m:num>
                      <m:den>
                        <m:r>
                          <a:rPr lang="he-IL" sz="1100" b="0" i="1">
                            <a:latin typeface="Cambria Math" panose="02040503050406030204" pitchFamily="18" charset="0"/>
                          </a:rPr>
                          <m:t>הספרות</m:t>
                        </m:r>
                        <m:r>
                          <a:rPr lang="he-IL" sz="1100" b="0" i="1">
                            <a:latin typeface="Cambria Math" panose="02040503050406030204" pitchFamily="18" charset="0"/>
                          </a:rPr>
                          <m:t> </m:t>
                        </m:r>
                        <m:r>
                          <a:rPr lang="he-IL" sz="1100" b="0" i="1">
                            <a:latin typeface="Cambria Math" panose="02040503050406030204" pitchFamily="18" charset="0"/>
                          </a:rPr>
                          <m:t>סכום</m:t>
                        </m:r>
                      </m:den>
                    </m:f>
                  </m:oMath>
                </m:oMathPara>
              </a14:m>
              <a:endParaRPr lang="en-US" sz="1100"/>
            </a:p>
          </xdr:txBody>
        </xdr:sp>
      </mc:Choice>
      <mc:Fallback xmlns="">
        <xdr:sp macro="" textlink="">
          <xdr:nvSpPr>
            <xdr:cNvPr id="11" name="TextBox 10">
              <a:extLst>
                <a:ext uri="{FF2B5EF4-FFF2-40B4-BE49-F238E27FC236}">
                  <a16:creationId xmlns:a16="http://schemas.microsoft.com/office/drawing/2014/main" id="{E5439E01-4403-8617-2763-68200BB17BB2}"/>
                </a:ext>
              </a:extLst>
            </xdr:cNvPr>
            <xdr:cNvSpPr txBox="1"/>
          </xdr:nvSpPr>
          <xdr:spPr>
            <a:xfrm>
              <a:off x="13550940991" y="10896259"/>
              <a:ext cx="3491196" cy="4042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a:t>
              </a:r>
              <a:r>
                <a:rPr lang="he-IL" sz="1100" b="0" i="0">
                  <a:latin typeface="Cambria Math" panose="02040503050406030204" pitchFamily="18" charset="0"/>
                </a:rPr>
                <a:t>נמכרה שלא</a:t>
              </a:r>
              <a:r>
                <a:rPr lang="en-US" sz="1100" b="0" i="0">
                  <a:latin typeface="Cambria Math" panose="02040503050406030204" pitchFamily="18" charset="0"/>
                </a:rPr>
                <a:t>)</a:t>
              </a:r>
              <a:r>
                <a:rPr lang="he-IL" sz="1100" b="0" i="0">
                  <a:latin typeface="Cambria Math" panose="02040503050406030204" pitchFamily="18" charset="0"/>
                </a:rPr>
                <a:t> (2023)=(</a:t>
              </a:r>
              <a:r>
                <a:rPr lang="en-US" sz="1100" b="0" i="0">
                  <a:latin typeface="Cambria Math" panose="02040503050406030204" pitchFamily="18" charset="0"/>
                </a:rPr>
                <a:t>𝐼_0−𝐼_𝐺 )∗</a:t>
              </a:r>
              <a:r>
                <a:rPr lang="he-IL" sz="1100" b="0" i="0">
                  <a:latin typeface="Cambria Math" panose="02040503050406030204" pitchFamily="18" charset="0"/>
                </a:rPr>
                <a:t>ספרה</a:t>
              </a:r>
              <a:r>
                <a:rPr lang="en-US" sz="1100" b="0" i="0">
                  <a:latin typeface="Cambria Math" panose="02040503050406030204" pitchFamily="18" charset="0"/>
                </a:rPr>
                <a:t>/(</a:t>
              </a:r>
              <a:r>
                <a:rPr lang="he-IL" sz="1100" b="0" i="0">
                  <a:latin typeface="Cambria Math" panose="02040503050406030204" pitchFamily="18" charset="0"/>
                </a:rPr>
                <a:t>הספרות סכום</a:t>
              </a:r>
              <a:r>
                <a:rPr lang="en-US" sz="1100" b="0" i="0">
                  <a:latin typeface="Cambria Math" panose="02040503050406030204" pitchFamily="18" charset="0"/>
                </a:rPr>
                <a:t>)</a:t>
              </a:r>
              <a:endParaRPr lang="en-US" sz="1100"/>
            </a:p>
          </xdr:txBody>
        </xdr:sp>
      </mc:Fallback>
    </mc:AlternateContent>
    <xdr:clientData/>
  </xdr:oneCellAnchor>
  <xdr:oneCellAnchor>
    <xdr:from>
      <xdr:col>0</xdr:col>
      <xdr:colOff>686027</xdr:colOff>
      <xdr:row>106</xdr:row>
      <xdr:rowOff>118267</xdr:rowOff>
    </xdr:from>
    <xdr:ext cx="4557088" cy="318036"/>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5FFAAE28-2B2D-D691-89E4-E61231EE726B}"/>
                </a:ext>
              </a:extLst>
            </xdr:cNvPr>
            <xdr:cNvSpPr txBox="1"/>
          </xdr:nvSpPr>
          <xdr:spPr>
            <a:xfrm>
              <a:off x="13550283313" y="11344160"/>
              <a:ext cx="455708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נמכרה</m:t>
                        </m:r>
                        <m:r>
                          <a:rPr lang="he-IL" sz="1100" b="0" i="1">
                            <a:latin typeface="Cambria Math" panose="02040503050406030204" pitchFamily="18" charset="0"/>
                          </a:rPr>
                          <m:t> </m:t>
                        </m:r>
                        <m:r>
                          <a:rPr lang="he-IL" sz="1100" b="0" i="1">
                            <a:latin typeface="Cambria Math" panose="02040503050406030204" pitchFamily="18" charset="0"/>
                          </a:rPr>
                          <m:t>שלא</m:t>
                        </m:r>
                      </m:sub>
                    </m:sSub>
                    <m:d>
                      <m:dPr>
                        <m:ctrlPr>
                          <a:rPr lang="he-IL" sz="1100" b="0" i="1">
                            <a:latin typeface="Cambria Math" panose="02040503050406030204" pitchFamily="18" charset="0"/>
                          </a:rPr>
                        </m:ctrlPr>
                      </m:dPr>
                      <m:e>
                        <m:r>
                          <a:rPr lang="he-IL" sz="1100" b="0" i="1">
                            <a:latin typeface="Cambria Math" panose="02040503050406030204" pitchFamily="18" charset="0"/>
                          </a:rPr>
                          <m:t>2023</m:t>
                        </m:r>
                      </m:e>
                    </m:d>
                    <m:r>
                      <a:rPr lang="he-IL" sz="1100" b="0" i="1">
                        <a:latin typeface="Cambria Math" panose="02040503050406030204" pitchFamily="18" charset="0"/>
                      </a:rPr>
                      <m:t>=</m:t>
                    </m:r>
                    <m:d>
                      <m:dPr>
                        <m:ctrlPr>
                          <a:rPr lang="he-IL" sz="1100" b="0" i="1">
                            <a:latin typeface="Cambria Math" panose="02040503050406030204" pitchFamily="18" charset="0"/>
                          </a:rPr>
                        </m:ctrlPr>
                      </m:dPr>
                      <m:e>
                        <m:r>
                          <a:rPr lang="he-IL" sz="1100" b="0" i="1">
                            <a:latin typeface="Cambria Math" panose="02040503050406030204" pitchFamily="18" charset="0"/>
                          </a:rPr>
                          <m:t>200,000</m:t>
                        </m:r>
                        <m:r>
                          <a:rPr lang="en-US" sz="1100" b="0" i="1">
                            <a:latin typeface="Cambria Math" panose="02040503050406030204" pitchFamily="18" charset="0"/>
                          </a:rPr>
                          <m:t>−</m:t>
                        </m:r>
                        <m:r>
                          <a:rPr lang="he-IL" sz="1100" b="0" i="1">
                            <a:latin typeface="Cambria Math" panose="02040503050406030204" pitchFamily="18" charset="0"/>
                          </a:rPr>
                          <m:t>30,000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28</m:t>
                        </m:r>
                      </m:den>
                    </m:f>
                    <m:r>
                      <a:rPr lang="en-US" sz="1100" b="0" i="1">
                        <a:latin typeface="Cambria Math" panose="02040503050406030204" pitchFamily="18" charset="0"/>
                      </a:rPr>
                      <m:t>≈</m:t>
                    </m:r>
                    <m:r>
                      <a:rPr lang="he-IL" sz="1100" b="0" i="1">
                        <a:latin typeface="Cambria Math" panose="02040503050406030204" pitchFamily="18" charset="0"/>
                      </a:rPr>
                      <m:t>12,143</m:t>
                    </m:r>
                  </m:oMath>
                </m:oMathPara>
              </a14:m>
              <a:endParaRPr lang="en-US" sz="1100"/>
            </a:p>
          </xdr:txBody>
        </xdr:sp>
      </mc:Choice>
      <mc:Fallback xmlns="">
        <xdr:sp macro="" textlink="">
          <xdr:nvSpPr>
            <xdr:cNvPr id="12" name="TextBox 11">
              <a:extLst>
                <a:ext uri="{FF2B5EF4-FFF2-40B4-BE49-F238E27FC236}">
                  <a16:creationId xmlns:a16="http://schemas.microsoft.com/office/drawing/2014/main" id="{5FFAAE28-2B2D-D691-89E4-E61231EE726B}"/>
                </a:ext>
              </a:extLst>
            </xdr:cNvPr>
            <xdr:cNvSpPr txBox="1"/>
          </xdr:nvSpPr>
          <xdr:spPr>
            <a:xfrm>
              <a:off x="13550283313" y="11344160"/>
              <a:ext cx="455708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a:t>
              </a:r>
              <a:r>
                <a:rPr lang="he-IL" sz="1100" b="0" i="0">
                  <a:latin typeface="Cambria Math" panose="02040503050406030204" pitchFamily="18" charset="0"/>
                </a:rPr>
                <a:t>נמכרה שלא</a:t>
              </a:r>
              <a:r>
                <a:rPr lang="en-US" sz="1100" b="0" i="0">
                  <a:latin typeface="Cambria Math" panose="02040503050406030204" pitchFamily="18" charset="0"/>
                </a:rPr>
                <a:t>)</a:t>
              </a:r>
              <a:r>
                <a:rPr lang="he-IL" sz="1100" b="0" i="0">
                  <a:latin typeface="Cambria Math" panose="02040503050406030204" pitchFamily="18" charset="0"/>
                </a:rPr>
                <a:t> (2023)=(200,000</a:t>
              </a:r>
              <a:r>
                <a:rPr lang="en-US" sz="1100" b="0" i="0">
                  <a:latin typeface="Cambria Math" panose="02040503050406030204" pitchFamily="18" charset="0"/>
                </a:rPr>
                <a:t>−</a:t>
              </a:r>
              <a:r>
                <a:rPr lang="he-IL" sz="1100" b="0" i="0">
                  <a:latin typeface="Cambria Math" panose="02040503050406030204" pitchFamily="18" charset="0"/>
                </a:rPr>
                <a:t>30,000</a:t>
              </a:r>
              <a:r>
                <a:rPr lang="en-US" sz="1100" b="0" i="0">
                  <a:latin typeface="Cambria Math" panose="02040503050406030204" pitchFamily="18" charset="0"/>
                </a:rPr>
                <a:t>)∗</a:t>
              </a:r>
              <a:r>
                <a:rPr lang="he-IL" sz="1100" b="0" i="0">
                  <a:latin typeface="Cambria Math" panose="02040503050406030204" pitchFamily="18" charset="0"/>
                </a:rPr>
                <a:t>2</a:t>
              </a:r>
              <a:r>
                <a:rPr lang="en-US" sz="1100" b="0" i="0">
                  <a:latin typeface="Cambria Math" panose="02040503050406030204" pitchFamily="18" charset="0"/>
                </a:rPr>
                <a:t>/</a:t>
              </a:r>
              <a:r>
                <a:rPr lang="he-IL" sz="1100" b="0" i="0">
                  <a:latin typeface="Cambria Math" panose="02040503050406030204" pitchFamily="18" charset="0"/>
                </a:rPr>
                <a:t>28</a:t>
              </a:r>
              <a:r>
                <a:rPr lang="en-US" sz="1100" b="0" i="0">
                  <a:latin typeface="Cambria Math" panose="02040503050406030204" pitchFamily="18" charset="0"/>
                </a:rPr>
                <a:t>≈</a:t>
              </a:r>
              <a:r>
                <a:rPr lang="he-IL" sz="1100" b="0" i="0">
                  <a:latin typeface="Cambria Math" panose="02040503050406030204" pitchFamily="18" charset="0"/>
                </a:rPr>
                <a:t>12,143</a:t>
              </a:r>
              <a:endParaRPr lang="en-US" sz="1100"/>
            </a:p>
          </xdr:txBody>
        </xdr:sp>
      </mc:Fallback>
    </mc:AlternateContent>
    <xdr:clientData/>
  </xdr:oneCellAnchor>
  <xdr:oneCellAnchor>
    <xdr:from>
      <xdr:col>0</xdr:col>
      <xdr:colOff>158751</xdr:colOff>
      <xdr:row>112</xdr:row>
      <xdr:rowOff>89919</xdr:rowOff>
    </xdr:from>
    <xdr:ext cx="4335973" cy="316882"/>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9D08CDCA-7508-63EA-2B18-71CB13B50DA3}"/>
                </a:ext>
              </a:extLst>
            </xdr:cNvPr>
            <xdr:cNvSpPr txBox="1"/>
          </xdr:nvSpPr>
          <xdr:spPr>
            <a:xfrm>
              <a:off x="13550203936" y="12540455"/>
              <a:ext cx="433597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שנמכרו</m:t>
                        </m:r>
                      </m:sub>
                    </m:sSub>
                    <m:d>
                      <m:dPr>
                        <m:ctrlPr>
                          <a:rPr lang="he-IL" sz="1100" b="0" i="1">
                            <a:latin typeface="Cambria Math" panose="02040503050406030204" pitchFamily="18" charset="0"/>
                          </a:rPr>
                        </m:ctrlPr>
                      </m:dPr>
                      <m:e>
                        <m:r>
                          <a:rPr lang="he-IL" sz="1100" b="0" i="1">
                            <a:latin typeface="Cambria Math" panose="02040503050406030204" pitchFamily="18" charset="0"/>
                          </a:rPr>
                          <m:t>2023</m:t>
                        </m:r>
                      </m:e>
                    </m:d>
                    <m:r>
                      <a:rPr lang="he-IL" sz="1100" b="0" i="1">
                        <a:latin typeface="Cambria Math" panose="02040503050406030204" pitchFamily="18" charset="0"/>
                      </a:rPr>
                      <m:t>=</m:t>
                    </m:r>
                    <m:d>
                      <m:dPr>
                        <m:ctrlPr>
                          <a:rPr lang="he-IL" sz="1100" b="0" i="1">
                            <a:latin typeface="Cambria Math" panose="02040503050406030204" pitchFamily="18" charset="0"/>
                          </a:rPr>
                        </m:ctrlPr>
                      </m:dPr>
                      <m:e>
                        <m:r>
                          <a:rPr lang="he-IL" sz="1100" b="0" i="1">
                            <a:solidFill>
                              <a:srgbClr val="00B050"/>
                            </a:solidFill>
                            <a:latin typeface="Cambria Math" panose="02040503050406030204" pitchFamily="18" charset="0"/>
                          </a:rPr>
                          <m:t>3</m:t>
                        </m:r>
                        <m:r>
                          <a:rPr lang="he-IL" sz="1100" b="0" i="1">
                            <a:latin typeface="Cambria Math" panose="02040503050406030204" pitchFamily="18" charset="0"/>
                          </a:rPr>
                          <m:t>∗200,000</m:t>
                        </m:r>
                        <m:r>
                          <a:rPr lang="en-US" sz="1100" b="0" i="1">
                            <a:latin typeface="Cambria Math" panose="02040503050406030204" pitchFamily="18" charset="0"/>
                          </a:rPr>
                          <m:t>−</m:t>
                        </m:r>
                        <m:r>
                          <a:rPr lang="he-IL" sz="1100" b="0" i="1">
                            <a:solidFill>
                              <a:srgbClr val="00B050"/>
                            </a:solidFill>
                            <a:latin typeface="Cambria Math" panose="02040503050406030204" pitchFamily="18" charset="0"/>
                          </a:rPr>
                          <m:t>3</m:t>
                        </m:r>
                        <m:r>
                          <a:rPr lang="he-IL" sz="1100" b="0" i="1">
                            <a:latin typeface="Cambria Math" panose="02040503050406030204" pitchFamily="18" charset="0"/>
                          </a:rPr>
                          <m:t>∗30,000</m:t>
                        </m:r>
                      </m:e>
                    </m:d>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28</m:t>
                        </m:r>
                      </m:den>
                    </m:f>
                    <m:r>
                      <a:rPr lang="he-IL" sz="1100" b="0" i="1">
                        <a:latin typeface="Cambria Math" panose="02040503050406030204" pitchFamily="18" charset="0"/>
                      </a:rPr>
                      <m:t>∗</m:t>
                    </m:r>
                    <m:f>
                      <m:fPr>
                        <m:ctrlPr>
                          <a:rPr lang="he-IL"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9</m:t>
                        </m:r>
                      </m:num>
                      <m:den>
                        <m:r>
                          <a:rPr lang="he-IL" sz="1100" b="0" i="1">
                            <a:solidFill>
                              <a:srgbClr val="FF0000"/>
                            </a:solidFill>
                            <a:latin typeface="Cambria Math" panose="02040503050406030204" pitchFamily="18" charset="0"/>
                          </a:rPr>
                          <m:t>12</m:t>
                        </m:r>
                      </m:den>
                    </m:f>
                    <m:r>
                      <a:rPr lang="en-US" sz="1100" b="0" i="1">
                        <a:solidFill>
                          <a:sysClr val="windowText" lastClr="000000"/>
                        </a:solidFill>
                        <a:latin typeface="Cambria Math" panose="02040503050406030204" pitchFamily="18" charset="0"/>
                      </a:rPr>
                      <m:t>≈</m:t>
                    </m:r>
                    <m:r>
                      <a:rPr lang="he-IL" sz="1100" b="0" i="1">
                        <a:latin typeface="Cambria Math" panose="02040503050406030204" pitchFamily="18" charset="0"/>
                      </a:rPr>
                      <m:t>27,321</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9D08CDCA-7508-63EA-2B18-71CB13B50DA3}"/>
                </a:ext>
              </a:extLst>
            </xdr:cNvPr>
            <xdr:cNvSpPr txBox="1"/>
          </xdr:nvSpPr>
          <xdr:spPr>
            <a:xfrm>
              <a:off x="13550203936" y="12540455"/>
              <a:ext cx="433597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a:t>
              </a:r>
              <a:r>
                <a:rPr lang="he-IL" sz="1100" b="0" i="0">
                  <a:latin typeface="Cambria Math" panose="02040503050406030204" pitchFamily="18" charset="0"/>
                </a:rPr>
                <a:t>שנמכרו (2023)=(</a:t>
              </a:r>
              <a:r>
                <a:rPr lang="he-IL" sz="1100" b="0" i="0">
                  <a:solidFill>
                    <a:srgbClr val="00B050"/>
                  </a:solidFill>
                  <a:latin typeface="Cambria Math" panose="02040503050406030204" pitchFamily="18" charset="0"/>
                </a:rPr>
                <a:t>3</a:t>
              </a:r>
              <a:r>
                <a:rPr lang="he-IL" sz="1100" b="0" i="0">
                  <a:latin typeface="Cambria Math" panose="02040503050406030204" pitchFamily="18" charset="0"/>
                </a:rPr>
                <a:t>∗200,000</a:t>
              </a:r>
              <a:r>
                <a:rPr lang="en-US" sz="1100" b="0" i="0">
                  <a:latin typeface="Cambria Math" panose="02040503050406030204" pitchFamily="18" charset="0"/>
                </a:rPr>
                <a:t>−</a:t>
              </a:r>
              <a:r>
                <a:rPr lang="he-IL" sz="1100" b="0" i="0">
                  <a:solidFill>
                    <a:srgbClr val="00B050"/>
                  </a:solidFill>
                  <a:latin typeface="Cambria Math" panose="02040503050406030204" pitchFamily="18" charset="0"/>
                </a:rPr>
                <a:t>3</a:t>
              </a:r>
              <a:r>
                <a:rPr lang="he-IL" sz="1100" b="0" i="0">
                  <a:latin typeface="Cambria Math" panose="02040503050406030204" pitchFamily="18" charset="0"/>
                </a:rPr>
                <a:t>∗30,000</a:t>
              </a:r>
              <a:r>
                <a:rPr lang="en-US" sz="1100" b="0" i="0">
                  <a:latin typeface="Cambria Math" panose="02040503050406030204" pitchFamily="18" charset="0"/>
                </a:rPr>
                <a:t>)∗</a:t>
              </a:r>
              <a:r>
                <a:rPr lang="he-IL" sz="1100" b="0" i="0">
                  <a:latin typeface="Cambria Math" panose="02040503050406030204" pitchFamily="18" charset="0"/>
                </a:rPr>
                <a:t>2/28∗</a:t>
              </a:r>
              <a:r>
                <a:rPr lang="he-IL" sz="1100" b="0" i="0">
                  <a:solidFill>
                    <a:srgbClr val="FF0000"/>
                  </a:solidFill>
                  <a:latin typeface="Cambria Math" panose="02040503050406030204" pitchFamily="18" charset="0"/>
                </a:rPr>
                <a:t>9/12</a:t>
              </a:r>
              <a:r>
                <a:rPr lang="en-US" sz="1100" b="0" i="0">
                  <a:solidFill>
                    <a:sysClr val="windowText" lastClr="000000"/>
                  </a:solidFill>
                  <a:latin typeface="Cambria Math" panose="02040503050406030204" pitchFamily="18" charset="0"/>
                </a:rPr>
                <a:t>≈</a:t>
              </a:r>
              <a:r>
                <a:rPr lang="he-IL" sz="1100" b="0" i="0">
                  <a:latin typeface="Cambria Math" panose="02040503050406030204" pitchFamily="18" charset="0"/>
                </a:rPr>
                <a:t>27,321</a:t>
              </a:r>
              <a:endParaRPr lang="en-US" sz="1100"/>
            </a:p>
          </xdr:txBody>
        </xdr:sp>
      </mc:Fallback>
    </mc:AlternateContent>
    <xdr:clientData/>
  </xdr:oneCellAnchor>
  <xdr:oneCellAnchor>
    <xdr:from>
      <xdr:col>2</xdr:col>
      <xdr:colOff>56697</xdr:colOff>
      <xdr:row>116</xdr:row>
      <xdr:rowOff>78580</xdr:rowOff>
    </xdr:from>
    <xdr:ext cx="2606732" cy="200119"/>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16965A3F-169A-AB55-9D4B-3E7509D6C096}"/>
                </a:ext>
              </a:extLst>
            </xdr:cNvPr>
            <xdr:cNvSpPr txBox="1"/>
          </xdr:nvSpPr>
          <xdr:spPr>
            <a:xfrm>
              <a:off x="13550379696" y="13345544"/>
              <a:ext cx="2606732" cy="20011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נקניק</m:t>
                        </m:r>
                      </m:sub>
                    </m:sSub>
                    <m:r>
                      <a:rPr lang="he-IL" sz="1100" b="0" i="1">
                        <a:latin typeface="Cambria Math" panose="02040503050406030204" pitchFamily="18" charset="0"/>
                      </a:rPr>
                      <m:t>=12,143+27,321=39,464</m:t>
                    </m:r>
                  </m:oMath>
                </m:oMathPara>
              </a14:m>
              <a:endParaRPr lang="en-US" sz="1100"/>
            </a:p>
          </xdr:txBody>
        </xdr:sp>
      </mc:Choice>
      <mc:Fallback xmlns="">
        <xdr:sp macro="" textlink="">
          <xdr:nvSpPr>
            <xdr:cNvPr id="14" name="TextBox 13">
              <a:extLst>
                <a:ext uri="{FF2B5EF4-FFF2-40B4-BE49-F238E27FC236}">
                  <a16:creationId xmlns:a16="http://schemas.microsoft.com/office/drawing/2014/main" id="{16965A3F-169A-AB55-9D4B-3E7509D6C096}"/>
                </a:ext>
              </a:extLst>
            </xdr:cNvPr>
            <xdr:cNvSpPr txBox="1"/>
          </xdr:nvSpPr>
          <xdr:spPr>
            <a:xfrm>
              <a:off x="13550379696" y="13345544"/>
              <a:ext cx="2606732" cy="20011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a:t>
              </a:r>
              <a:r>
                <a:rPr lang="he-IL" sz="1100" b="0" i="0">
                  <a:latin typeface="Cambria Math" panose="02040503050406030204" pitchFamily="18" charset="0"/>
                </a:rPr>
                <a:t>נקניק=12,143+27,321=39,464</a:t>
              </a:r>
              <a:endParaRPr lang="en-US" sz="1100"/>
            </a:p>
          </xdr:txBody>
        </xdr:sp>
      </mc:Fallback>
    </mc:AlternateContent>
    <xdr:clientData/>
  </xdr:oneCellAnchor>
  <xdr:oneCellAnchor>
    <xdr:from>
      <xdr:col>0</xdr:col>
      <xdr:colOff>478997</xdr:colOff>
      <xdr:row>152</xdr:row>
      <xdr:rowOff>34979</xdr:rowOff>
    </xdr:from>
    <xdr:ext cx="3383188" cy="404213"/>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4A883BA6-352E-BCED-AD8C-D257EA459483}"/>
                </a:ext>
              </a:extLst>
            </xdr:cNvPr>
            <xdr:cNvSpPr txBox="1"/>
          </xdr:nvSpPr>
          <xdr:spPr>
            <a:xfrm>
              <a:off x="13525320376" y="6301484"/>
              <a:ext cx="3383188" cy="4042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m:rPr>
                        <m:sty m:val="p"/>
                      </m:rPr>
                      <a:rPr lang="el-GR" sz="1100" i="1">
                        <a:latin typeface="Cambria Math" panose="02040503050406030204" pitchFamily="18" charset="0"/>
                        <a:ea typeface="Cambria Math" panose="02040503050406030204" pitchFamily="18" charset="0"/>
                      </a:rPr>
                      <m:t>Σ</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𝐷</m:t>
                        </m:r>
                      </m:e>
                      <m:sub>
                        <m:r>
                          <a:rPr lang="en-US" sz="1100" b="0" i="1">
                            <a:latin typeface="Cambria Math" panose="02040503050406030204" pitchFamily="18" charset="0"/>
                            <a:ea typeface="Cambria Math" panose="02040503050406030204" pitchFamily="18" charset="0"/>
                          </a:rPr>
                          <m:t>30.9.2023</m:t>
                        </m:r>
                      </m:sub>
                    </m:sSub>
                    <m:r>
                      <a:rPr lang="en-US" sz="1100" b="0" i="1">
                        <a:latin typeface="Cambria Math" panose="02040503050406030204" pitchFamily="18" charset="0"/>
                        <a:ea typeface="Cambria Math" panose="02040503050406030204" pitchFamily="18" charset="0"/>
                      </a:rPr>
                      <m:t>=</m:t>
                    </m:r>
                    <m:d>
                      <m:dPr>
                        <m:ctrlPr>
                          <a:rPr lang="en-US" sz="1100" b="0" i="1">
                            <a:latin typeface="Cambria Math" panose="02040503050406030204" pitchFamily="18" charset="0"/>
                            <a:ea typeface="Cambria Math" panose="02040503050406030204" pitchFamily="18" charset="0"/>
                          </a:rPr>
                        </m:ctrlPr>
                      </m:dPr>
                      <m:e>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𝐼</m:t>
                            </m:r>
                          </m:e>
                          <m:sub>
                            <m:r>
                              <a:rPr lang="en-US" sz="1100" b="0" i="1">
                                <a:latin typeface="Cambria Math" panose="02040503050406030204" pitchFamily="18" charset="0"/>
                                <a:ea typeface="Cambria Math" panose="02040503050406030204" pitchFamily="18" charset="0"/>
                              </a:rPr>
                              <m:t>0</m:t>
                            </m:r>
                          </m:sub>
                        </m:sSub>
                        <m:r>
                          <a:rPr lang="en-US" sz="1100" b="0" i="1">
                            <a:latin typeface="Cambria Math" panose="02040503050406030204" pitchFamily="18" charset="0"/>
                            <a:ea typeface="Cambria Math" panose="02040503050406030204" pitchFamily="18" charset="0"/>
                          </a:rPr>
                          <m:t>−</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𝐼</m:t>
                            </m:r>
                          </m:e>
                          <m:sub>
                            <m:r>
                              <a:rPr lang="en-US" sz="1100" b="0" i="1">
                                <a:latin typeface="Cambria Math" panose="02040503050406030204" pitchFamily="18" charset="0"/>
                                <a:ea typeface="Cambria Math" panose="02040503050406030204" pitchFamily="18" charset="0"/>
                              </a:rPr>
                              <m:t>𝐺</m:t>
                            </m:r>
                          </m:sub>
                        </m:sSub>
                      </m:e>
                    </m:d>
                    <m:r>
                      <a:rPr lang="en-US" sz="1100" b="0" i="1">
                        <a:latin typeface="Cambria Math" panose="02040503050406030204" pitchFamily="18" charset="0"/>
                        <a:ea typeface="Cambria Math" panose="02040503050406030204" pitchFamily="18" charset="0"/>
                      </a:rPr>
                      <m:t>∗</m:t>
                    </m:r>
                    <m:f>
                      <m:fPr>
                        <m:ctrlPr>
                          <a:rPr lang="en-US" sz="1100" b="0" i="1">
                            <a:latin typeface="Cambria Math" panose="02040503050406030204" pitchFamily="18" charset="0"/>
                            <a:ea typeface="Cambria Math" panose="02040503050406030204" pitchFamily="18" charset="0"/>
                          </a:rPr>
                        </m:ctrlPr>
                      </m:fPr>
                      <m:num>
                        <m:r>
                          <a:rPr lang="he-IL" sz="1100" b="0" i="1">
                            <a:latin typeface="Cambria Math" panose="02040503050406030204" pitchFamily="18" charset="0"/>
                            <a:ea typeface="Cambria Math" panose="02040503050406030204" pitchFamily="18" charset="0"/>
                          </a:rPr>
                          <m:t>המכירה</m:t>
                        </m:r>
                        <m:r>
                          <a:rPr lang="he-IL" sz="1100" b="0" i="1">
                            <a:latin typeface="Cambria Math" panose="02040503050406030204" pitchFamily="18" charset="0"/>
                            <a:ea typeface="Cambria Math" panose="02040503050406030204" pitchFamily="18" charset="0"/>
                          </a:rPr>
                          <m:t> </m:t>
                        </m:r>
                        <m:r>
                          <a:rPr lang="he-IL" sz="1100" b="0" i="1">
                            <a:latin typeface="Cambria Math" panose="02040503050406030204" pitchFamily="18" charset="0"/>
                            <a:ea typeface="Cambria Math" panose="02040503050406030204" pitchFamily="18" charset="0"/>
                          </a:rPr>
                          <m:t>עד</m:t>
                        </m:r>
                        <m:r>
                          <a:rPr lang="he-IL" sz="1100" b="0" i="1">
                            <a:latin typeface="Cambria Math" panose="02040503050406030204" pitchFamily="18" charset="0"/>
                            <a:ea typeface="Cambria Math" panose="02040503050406030204" pitchFamily="18" charset="0"/>
                          </a:rPr>
                          <m:t> </m:t>
                        </m:r>
                        <m:r>
                          <a:rPr lang="he-IL" sz="1100" b="0" i="1">
                            <a:latin typeface="Cambria Math" panose="02040503050406030204" pitchFamily="18" charset="0"/>
                            <a:ea typeface="Cambria Math" panose="02040503050406030204" pitchFamily="18" charset="0"/>
                          </a:rPr>
                          <m:t>ספרות</m:t>
                        </m:r>
                        <m:r>
                          <a:rPr lang="he-IL" sz="1100" b="0" i="1">
                            <a:latin typeface="Cambria Math" panose="02040503050406030204" pitchFamily="18" charset="0"/>
                            <a:ea typeface="Cambria Math" panose="02040503050406030204" pitchFamily="18" charset="0"/>
                          </a:rPr>
                          <m:t> </m:t>
                        </m:r>
                        <m:r>
                          <a:rPr lang="he-IL" sz="1100" b="0" i="1">
                            <a:latin typeface="Cambria Math" panose="02040503050406030204" pitchFamily="18" charset="0"/>
                            <a:ea typeface="Cambria Math" panose="02040503050406030204" pitchFamily="18" charset="0"/>
                          </a:rPr>
                          <m:t>סכום</m:t>
                        </m:r>
                      </m:num>
                      <m:den>
                        <m:r>
                          <a:rPr lang="he-IL" sz="1100" b="0" i="1">
                            <a:latin typeface="Cambria Math" panose="02040503050406030204" pitchFamily="18" charset="0"/>
                            <a:ea typeface="Cambria Math" panose="02040503050406030204" pitchFamily="18" charset="0"/>
                          </a:rPr>
                          <m:t>ספרות</m:t>
                        </m:r>
                        <m:r>
                          <a:rPr lang="he-IL" sz="1100" b="0" i="1">
                            <a:latin typeface="Cambria Math" panose="02040503050406030204" pitchFamily="18" charset="0"/>
                            <a:ea typeface="Cambria Math" panose="02040503050406030204" pitchFamily="18" charset="0"/>
                          </a:rPr>
                          <m:t> </m:t>
                        </m:r>
                        <m:r>
                          <a:rPr lang="he-IL" sz="1100" b="0" i="1">
                            <a:latin typeface="Cambria Math" panose="02040503050406030204" pitchFamily="18" charset="0"/>
                            <a:ea typeface="Cambria Math" panose="02040503050406030204" pitchFamily="18" charset="0"/>
                          </a:rPr>
                          <m:t>סכום</m:t>
                        </m:r>
                      </m:den>
                    </m:f>
                  </m:oMath>
                </m:oMathPara>
              </a14:m>
              <a:endParaRPr lang="en-US" sz="1100"/>
            </a:p>
          </xdr:txBody>
        </xdr:sp>
      </mc:Choice>
      <mc:Fallback xmlns="">
        <xdr:sp macro="" textlink="">
          <xdr:nvSpPr>
            <xdr:cNvPr id="15" name="TextBox 14">
              <a:extLst>
                <a:ext uri="{FF2B5EF4-FFF2-40B4-BE49-F238E27FC236}">
                  <a16:creationId xmlns:a16="http://schemas.microsoft.com/office/drawing/2014/main" id="{4A883BA6-352E-BCED-AD8C-D257EA459483}"/>
                </a:ext>
              </a:extLst>
            </xdr:cNvPr>
            <xdr:cNvSpPr txBox="1"/>
          </xdr:nvSpPr>
          <xdr:spPr>
            <a:xfrm>
              <a:off x="13525320376" y="6301484"/>
              <a:ext cx="3383188" cy="4042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l-GR" sz="1100" i="0">
                  <a:latin typeface="Cambria Math" panose="02040503050406030204" pitchFamily="18" charset="0"/>
                  <a:ea typeface="Cambria Math" panose="02040503050406030204" pitchFamily="18" charset="0"/>
                </a:rPr>
                <a:t>Σ</a:t>
              </a:r>
              <a:r>
                <a:rPr lang="en-US" sz="1100" b="0" i="0">
                  <a:latin typeface="Cambria Math" panose="02040503050406030204" pitchFamily="18" charset="0"/>
                  <a:ea typeface="Cambria Math" panose="02040503050406030204" pitchFamily="18" charset="0"/>
                </a:rPr>
                <a:t>𝐷_30.9.2023=(𝐼_0−𝐼_𝐺 )∗(</a:t>
              </a:r>
              <a:r>
                <a:rPr lang="he-IL" sz="1100" b="0" i="0">
                  <a:latin typeface="Cambria Math" panose="02040503050406030204" pitchFamily="18" charset="0"/>
                  <a:ea typeface="Cambria Math" panose="02040503050406030204" pitchFamily="18" charset="0"/>
                </a:rPr>
                <a:t>המכירה עד ספרות סכום</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ספרות סכום</a:t>
              </a:r>
              <a:r>
                <a:rPr lang="en-US" sz="1100" b="0" i="0">
                  <a:latin typeface="Cambria Math" panose="02040503050406030204" pitchFamily="18" charset="0"/>
                  <a:ea typeface="Cambria Math" panose="02040503050406030204" pitchFamily="18" charset="0"/>
                </a:rPr>
                <a:t>)</a:t>
              </a:r>
              <a:endParaRPr lang="en-US" sz="1100"/>
            </a:p>
          </xdr:txBody>
        </xdr:sp>
      </mc:Fallback>
    </mc:AlternateContent>
    <xdr:clientData/>
  </xdr:oneCellAnchor>
  <xdr:oneCellAnchor>
    <xdr:from>
      <xdr:col>0</xdr:col>
      <xdr:colOff>557300</xdr:colOff>
      <xdr:row>161</xdr:row>
      <xdr:rowOff>153297</xdr:rowOff>
    </xdr:from>
    <xdr:ext cx="5308260" cy="427553"/>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AD18DAE0-36C1-A0F3-E983-4D3A3C824A65}"/>
                </a:ext>
              </a:extLst>
            </xdr:cNvPr>
            <xdr:cNvSpPr txBox="1"/>
          </xdr:nvSpPr>
          <xdr:spPr>
            <a:xfrm>
              <a:off x="13508960010" y="8298445"/>
              <a:ext cx="5308260" cy="4275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m:rPr>
                        <m:sty m:val="p"/>
                      </m:rPr>
                      <a:rPr lang="el-GR" sz="1100" i="1">
                        <a:latin typeface="Cambria Math" panose="02040503050406030204" pitchFamily="18" charset="0"/>
                        <a:ea typeface="Cambria Math" panose="02040503050406030204" pitchFamily="18" charset="0"/>
                      </a:rPr>
                      <m:t>Σ</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𝐷</m:t>
                        </m:r>
                      </m:e>
                      <m:sub>
                        <m:r>
                          <a:rPr lang="en-US" sz="1100" b="0" i="1">
                            <a:latin typeface="Cambria Math" panose="02040503050406030204" pitchFamily="18" charset="0"/>
                            <a:ea typeface="Cambria Math" panose="02040503050406030204" pitchFamily="18" charset="0"/>
                          </a:rPr>
                          <m:t>30.9.2023</m:t>
                        </m:r>
                      </m:sub>
                    </m:sSub>
                    <m:r>
                      <a:rPr lang="en-US" sz="1100" b="0" i="1">
                        <a:latin typeface="Cambria Math" panose="02040503050406030204" pitchFamily="18" charset="0"/>
                        <a:ea typeface="Cambria Math" panose="02040503050406030204" pitchFamily="18" charset="0"/>
                      </a:rPr>
                      <m:t>=</m:t>
                    </m:r>
                    <m:d>
                      <m:dPr>
                        <m:ctrlPr>
                          <a:rPr lang="en-US"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3∗200,000</m:t>
                        </m:r>
                        <m:r>
                          <a:rPr lang="en-US" sz="1100" b="0" i="1">
                            <a:latin typeface="Cambria Math" panose="02040503050406030204" pitchFamily="18" charset="0"/>
                            <a:ea typeface="Cambria Math" panose="02040503050406030204" pitchFamily="18" charset="0"/>
                          </a:rPr>
                          <m:t>−</m:t>
                        </m:r>
                        <m:r>
                          <a:rPr lang="he-IL" sz="1100" b="0" i="1">
                            <a:latin typeface="Cambria Math" panose="02040503050406030204" pitchFamily="18" charset="0"/>
                            <a:ea typeface="Cambria Math" panose="02040503050406030204" pitchFamily="18" charset="0"/>
                          </a:rPr>
                          <m:t>3∗30,000</m:t>
                        </m:r>
                      </m:e>
                    </m:d>
                    <m:r>
                      <a:rPr lang="en-US" sz="1100" b="0" i="1">
                        <a:latin typeface="Cambria Math" panose="02040503050406030204" pitchFamily="18" charset="0"/>
                        <a:ea typeface="Cambria Math" panose="02040503050406030204" pitchFamily="18" charset="0"/>
                      </a:rPr>
                      <m:t>∗</m:t>
                    </m:r>
                    <m:f>
                      <m:fPr>
                        <m:ctrlPr>
                          <a:rPr lang="en-US" sz="1100" b="0" i="1">
                            <a:latin typeface="Cambria Math" panose="02040503050406030204" pitchFamily="18" charset="0"/>
                            <a:ea typeface="Cambria Math" panose="02040503050406030204" pitchFamily="18" charset="0"/>
                          </a:rPr>
                        </m:ctrlPr>
                      </m:fPr>
                      <m:num>
                        <m:r>
                          <a:rPr lang="he-IL" sz="1100" b="0" i="1">
                            <a:latin typeface="Cambria Math" panose="02040503050406030204" pitchFamily="18" charset="0"/>
                            <a:ea typeface="Cambria Math" panose="02040503050406030204" pitchFamily="18" charset="0"/>
                          </a:rPr>
                          <m:t>7+6+5+4+3+2∗</m:t>
                        </m:r>
                        <m:f>
                          <m:fPr>
                            <m:ctrlPr>
                              <a:rPr lang="he-IL" sz="1100" b="0" i="1">
                                <a:latin typeface="Cambria Math" panose="02040503050406030204" pitchFamily="18" charset="0"/>
                                <a:ea typeface="Cambria Math" panose="02040503050406030204" pitchFamily="18" charset="0"/>
                              </a:rPr>
                            </m:ctrlPr>
                          </m:fPr>
                          <m:num>
                            <m:r>
                              <a:rPr lang="he-IL" sz="1100" b="0" i="1">
                                <a:latin typeface="Cambria Math" panose="02040503050406030204" pitchFamily="18" charset="0"/>
                                <a:ea typeface="Cambria Math" panose="02040503050406030204" pitchFamily="18" charset="0"/>
                              </a:rPr>
                              <m:t>9</m:t>
                            </m:r>
                          </m:num>
                          <m:den>
                            <m:r>
                              <a:rPr lang="he-IL" sz="1100" b="0" i="1">
                                <a:latin typeface="Cambria Math" panose="02040503050406030204" pitchFamily="18" charset="0"/>
                                <a:ea typeface="Cambria Math" panose="02040503050406030204" pitchFamily="18" charset="0"/>
                              </a:rPr>
                              <m:t>12</m:t>
                            </m:r>
                          </m:den>
                        </m:f>
                      </m:num>
                      <m:den>
                        <m:r>
                          <a:rPr lang="he-IL" sz="1100" b="0" i="1">
                            <a:latin typeface="Cambria Math" panose="02040503050406030204" pitchFamily="18" charset="0"/>
                            <a:ea typeface="Cambria Math" panose="02040503050406030204" pitchFamily="18" charset="0"/>
                          </a:rPr>
                          <m:t> 28</m:t>
                        </m:r>
                      </m:den>
                    </m:f>
                    <m:r>
                      <a:rPr lang="en-US" sz="1100" b="0" i="1">
                        <a:latin typeface="Cambria Math" panose="02040503050406030204" pitchFamily="18" charset="0"/>
                        <a:ea typeface="Cambria Math" panose="02040503050406030204" pitchFamily="18" charset="0"/>
                      </a:rPr>
                      <m:t>≈</m:t>
                    </m:r>
                    <m:r>
                      <a:rPr lang="he-IL" sz="1100" b="0" i="1">
                        <a:latin typeface="Cambria Math" panose="02040503050406030204" pitchFamily="18" charset="0"/>
                        <a:ea typeface="Cambria Math" panose="02040503050406030204" pitchFamily="18" charset="0"/>
                      </a:rPr>
                      <m:t>482,679</m:t>
                    </m:r>
                  </m:oMath>
                </m:oMathPara>
              </a14:m>
              <a:endParaRPr lang="en-US" sz="1100"/>
            </a:p>
          </xdr:txBody>
        </xdr:sp>
      </mc:Choice>
      <mc:Fallback xmlns="">
        <xdr:sp macro="" textlink="">
          <xdr:nvSpPr>
            <xdr:cNvPr id="16" name="TextBox 15">
              <a:extLst>
                <a:ext uri="{FF2B5EF4-FFF2-40B4-BE49-F238E27FC236}">
                  <a16:creationId xmlns:a16="http://schemas.microsoft.com/office/drawing/2014/main" id="{AD18DAE0-36C1-A0F3-E983-4D3A3C824A65}"/>
                </a:ext>
              </a:extLst>
            </xdr:cNvPr>
            <xdr:cNvSpPr txBox="1"/>
          </xdr:nvSpPr>
          <xdr:spPr>
            <a:xfrm>
              <a:off x="13508960010" y="8298445"/>
              <a:ext cx="5308260" cy="4275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l-GR" sz="1100" i="0">
                  <a:latin typeface="Cambria Math" panose="02040503050406030204" pitchFamily="18" charset="0"/>
                  <a:ea typeface="Cambria Math" panose="02040503050406030204" pitchFamily="18" charset="0"/>
                </a:rPr>
                <a:t>Σ</a:t>
              </a:r>
              <a:r>
                <a:rPr lang="en-US" sz="1100" b="0" i="0">
                  <a:latin typeface="Cambria Math" panose="02040503050406030204" pitchFamily="18" charset="0"/>
                  <a:ea typeface="Cambria Math" panose="02040503050406030204" pitchFamily="18" charset="0"/>
                </a:rPr>
                <a:t>𝐷_30.9.2023=(</a:t>
              </a:r>
              <a:r>
                <a:rPr lang="he-IL" sz="1100" b="0" i="0">
                  <a:latin typeface="Cambria Math" panose="02040503050406030204" pitchFamily="18" charset="0"/>
                  <a:ea typeface="Cambria Math" panose="02040503050406030204" pitchFamily="18" charset="0"/>
                </a:rPr>
                <a:t>3∗200,000</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3∗30,000</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7+6+5+4+3+2∗9/12</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 28</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482,679</a:t>
              </a:r>
              <a:endParaRPr lang="en-US" sz="1100"/>
            </a:p>
          </xdr:txBody>
        </xdr:sp>
      </mc:Fallback>
    </mc:AlternateContent>
    <xdr:clientData/>
  </xdr:oneCellAnchor>
  <xdr:oneCellAnchor>
    <xdr:from>
      <xdr:col>1</xdr:col>
      <xdr:colOff>417371</xdr:colOff>
      <xdr:row>126</xdr:row>
      <xdr:rowOff>124137</xdr:rowOff>
    </xdr:from>
    <xdr:ext cx="3156461" cy="325025"/>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0EE71A65-161B-A9D1-3962-3D319CE01B10}"/>
                </a:ext>
              </a:extLst>
            </xdr:cNvPr>
            <xdr:cNvSpPr txBox="1"/>
          </xdr:nvSpPr>
          <xdr:spPr>
            <a:xfrm>
              <a:off x="13469230112" y="4584043"/>
              <a:ext cx="3156461" cy="3250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400,000−35,000</m:t>
                        </m:r>
                      </m:num>
                      <m:den>
                        <m:r>
                          <a:rPr lang="he-IL" sz="1100" b="0" i="1">
                            <a:latin typeface="Cambria Math" panose="02040503050406030204" pitchFamily="18" charset="0"/>
                          </a:rPr>
                          <m:t>8</m:t>
                        </m:r>
                      </m:den>
                    </m:f>
                    <m:r>
                      <a:rPr lang="he-IL" sz="1100" b="0" i="1">
                        <a:latin typeface="Cambria Math" panose="02040503050406030204" pitchFamily="18" charset="0"/>
                      </a:rPr>
                      <m:t>∗</m:t>
                    </m:r>
                    <m:d>
                      <m:dPr>
                        <m:ctrlPr>
                          <a:rPr lang="he-IL" sz="1100" b="0" i="1">
                            <a:latin typeface="Cambria Math" panose="02040503050406030204" pitchFamily="18" charset="0"/>
                          </a:rPr>
                        </m:ctrlPr>
                      </m:dPr>
                      <m:e>
                        <m:r>
                          <a:rPr lang="he-IL" sz="1100" b="0" i="1">
                            <a:latin typeface="Cambria Math" panose="02040503050406030204" pitchFamily="18" charset="0"/>
                          </a:rPr>
                          <m:t>2+</m:t>
                        </m:r>
                        <m:f>
                          <m:fPr>
                            <m:ctrlPr>
                              <a:rPr lang="he-IL" sz="1100" b="0" i="1">
                                <a:latin typeface="Cambria Math" panose="02040503050406030204" pitchFamily="18" charset="0"/>
                              </a:rPr>
                            </m:ctrlPr>
                          </m:fPr>
                          <m:num>
                            <m:r>
                              <a:rPr lang="he-IL" sz="1100" b="0" i="1">
                                <a:latin typeface="Cambria Math" panose="02040503050406030204" pitchFamily="18" charset="0"/>
                              </a:rPr>
                              <m:t>3</m:t>
                            </m:r>
                          </m:num>
                          <m:den>
                            <m:r>
                              <a:rPr lang="he-IL" sz="1100" b="0" i="1">
                                <a:latin typeface="Cambria Math" panose="02040503050406030204" pitchFamily="18" charset="0"/>
                              </a:rPr>
                              <m:t>12</m:t>
                            </m:r>
                          </m:den>
                        </m:f>
                      </m:e>
                    </m:d>
                    <m:r>
                      <a:rPr lang="he-IL" sz="1100" b="0" i="1">
                        <a:latin typeface="Cambria Math" panose="02040503050406030204" pitchFamily="18" charset="0"/>
                      </a:rPr>
                      <m:t>=</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0EE71A65-161B-A9D1-3962-3D319CE01B10}"/>
                </a:ext>
              </a:extLst>
            </xdr:cNvPr>
            <xdr:cNvSpPr txBox="1"/>
          </xdr:nvSpPr>
          <xdr:spPr>
            <a:xfrm>
              <a:off x="13469230112" y="4584043"/>
              <a:ext cx="3156461" cy="3250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(400,000−35,000)/8∗(2+3/12)=</a:t>
              </a:r>
              <a:endParaRPr lang="en-US" sz="1100"/>
            </a:p>
          </xdr:txBody>
        </xdr:sp>
      </mc:Fallback>
    </mc:AlternateContent>
    <xdr:clientData/>
  </xdr:oneCellAnchor>
  <xdr:oneCellAnchor>
    <xdr:from>
      <xdr:col>1</xdr:col>
      <xdr:colOff>375635</xdr:colOff>
      <xdr:row>131</xdr:row>
      <xdr:rowOff>112213</xdr:rowOff>
    </xdr:from>
    <xdr:ext cx="3824254" cy="320344"/>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FEBE02E6-FCE0-5CFE-E6A9-43EE8C08E2FA}"/>
                </a:ext>
              </a:extLst>
            </xdr:cNvPr>
            <xdr:cNvSpPr txBox="1"/>
          </xdr:nvSpPr>
          <xdr:spPr>
            <a:xfrm>
              <a:off x="13468604055" y="5585734"/>
              <a:ext cx="3824254"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297,344−25,000</m:t>
                        </m:r>
                      </m:num>
                      <m:den>
                        <m:r>
                          <a:rPr lang="he-IL" sz="1100" b="0" i="1">
                            <a:latin typeface="Cambria Math" panose="02040503050406030204" pitchFamily="18" charset="0"/>
                          </a:rPr>
                          <m:t>3</m:t>
                        </m:r>
                      </m:den>
                    </m:f>
                    <m:r>
                      <a:rPr lang="he-IL" sz="1100" b="0" i="1">
                        <a:latin typeface="Cambria Math" panose="02040503050406030204" pitchFamily="18" charset="0"/>
                      </a:rPr>
                      <m:t>=90,781</m:t>
                    </m:r>
                  </m:oMath>
                </m:oMathPara>
              </a14:m>
              <a:endParaRPr lang="en-US" sz="1100"/>
            </a:p>
          </xdr:txBody>
        </xdr:sp>
      </mc:Choice>
      <mc:Fallback xmlns="">
        <xdr:sp macro="" textlink="">
          <xdr:nvSpPr>
            <xdr:cNvPr id="18" name="TextBox 17">
              <a:extLst>
                <a:ext uri="{FF2B5EF4-FFF2-40B4-BE49-F238E27FC236}">
                  <a16:creationId xmlns:a16="http://schemas.microsoft.com/office/drawing/2014/main" id="{FEBE02E6-FCE0-5CFE-E6A9-43EE8C08E2FA}"/>
                </a:ext>
              </a:extLst>
            </xdr:cNvPr>
            <xdr:cNvSpPr txBox="1"/>
          </xdr:nvSpPr>
          <xdr:spPr>
            <a:xfrm>
              <a:off x="13468604055" y="5585734"/>
              <a:ext cx="3824254"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(297,344−25,000)/3=90,781</a:t>
              </a:r>
              <a:endParaRPr lang="en-US" sz="1100"/>
            </a:p>
          </xdr:txBody>
        </xdr:sp>
      </mc:Fallback>
    </mc:AlternateContent>
    <xdr:clientData/>
  </xdr:oneCellAnchor>
  <xdr:oneCellAnchor>
    <xdr:from>
      <xdr:col>1</xdr:col>
      <xdr:colOff>2</xdr:colOff>
      <xdr:row>194</xdr:row>
      <xdr:rowOff>58952</xdr:rowOff>
    </xdr:from>
    <xdr:ext cx="3464343" cy="321498"/>
    <mc:AlternateContent xmlns:mc="http://schemas.openxmlformats.org/markup-compatibility/2006" xmlns:a14="http://schemas.microsoft.com/office/drawing/2010/main">
      <mc:Choice Requires="a14">
        <xdr:sp macro="" textlink="">
          <xdr:nvSpPr>
            <xdr:cNvPr id="19" name="TextBox 18">
              <a:extLst>
                <a:ext uri="{FF2B5EF4-FFF2-40B4-BE49-F238E27FC236}">
                  <a16:creationId xmlns:a16="http://schemas.microsoft.com/office/drawing/2014/main" id="{77E8A965-ED11-E4C1-A538-68EFD779115C}"/>
                </a:ext>
              </a:extLst>
            </xdr:cNvPr>
            <xdr:cNvSpPr txBox="1"/>
          </xdr:nvSpPr>
          <xdr:spPr>
            <a:xfrm>
              <a:off x="13513272655" y="6493619"/>
              <a:ext cx="3464343"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m:rPr>
                        <m:sty m:val="p"/>
                      </m:rPr>
                      <a:rPr lang="el-GR" sz="1100" i="1">
                        <a:latin typeface="Cambria Math" panose="02040503050406030204" pitchFamily="18" charset="0"/>
                        <a:ea typeface="Cambria Math" panose="02040503050406030204" pitchFamily="18" charset="0"/>
                      </a:rPr>
                      <m:t>Σ</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𝐷</m:t>
                        </m:r>
                      </m:e>
                      <m:sub>
                        <m:r>
                          <a:rPr lang="he-IL" sz="1100" b="0" i="1">
                            <a:latin typeface="Cambria Math" panose="02040503050406030204" pitchFamily="18" charset="0"/>
                            <a:ea typeface="Cambria Math" panose="02040503050406030204" pitchFamily="18" charset="0"/>
                          </a:rPr>
                          <m:t>מבנה</m:t>
                        </m:r>
                      </m:sub>
                    </m:sSub>
                    <m:r>
                      <a:rPr lang="he-IL" sz="1100" b="0" i="1">
                        <a:latin typeface="Cambria Math" panose="02040503050406030204" pitchFamily="18" charset="0"/>
                        <a:ea typeface="Cambria Math" panose="02040503050406030204" pitchFamily="18" charset="0"/>
                      </a:rPr>
                      <m:t>=</m:t>
                    </m:r>
                    <m:f>
                      <m:fPr>
                        <m:ctrlPr>
                          <a:rPr lang="he-IL" sz="1100" b="0" i="1">
                            <a:latin typeface="Cambria Math" panose="02040503050406030204" pitchFamily="18" charset="0"/>
                            <a:ea typeface="Cambria Math" panose="02040503050406030204" pitchFamily="18" charset="0"/>
                          </a:rPr>
                        </m:ctrlPr>
                      </m:fPr>
                      <m:num>
                        <m:r>
                          <a:rPr lang="he-IL" sz="1100" b="0" i="1">
                            <a:latin typeface="Cambria Math" panose="02040503050406030204" pitchFamily="18" charset="0"/>
                            <a:ea typeface="Cambria Math" panose="02040503050406030204" pitchFamily="18" charset="0"/>
                          </a:rPr>
                          <m:t>500,000−25%∗500,000</m:t>
                        </m:r>
                      </m:num>
                      <m:den>
                        <m:r>
                          <a:rPr lang="he-IL" sz="1100" b="0" i="1">
                            <a:latin typeface="Cambria Math" panose="02040503050406030204" pitchFamily="18" charset="0"/>
                            <a:ea typeface="Cambria Math" panose="02040503050406030204" pitchFamily="18" charset="0"/>
                          </a:rPr>
                          <m:t>50</m:t>
                        </m:r>
                      </m:den>
                    </m:f>
                    <m:r>
                      <a:rPr lang="he-IL" sz="1100" b="0" i="1">
                        <a:latin typeface="Cambria Math" panose="02040503050406030204" pitchFamily="18" charset="0"/>
                        <a:ea typeface="Cambria Math" panose="02040503050406030204" pitchFamily="18" charset="0"/>
                      </a:rPr>
                      <m:t>∗7=52,500</m:t>
                    </m:r>
                  </m:oMath>
                </m:oMathPara>
              </a14:m>
              <a:endParaRPr lang="en-US" sz="1100"/>
            </a:p>
          </xdr:txBody>
        </xdr:sp>
      </mc:Choice>
      <mc:Fallback xmlns="">
        <xdr:sp macro="" textlink="">
          <xdr:nvSpPr>
            <xdr:cNvPr id="19" name="TextBox 18">
              <a:extLst>
                <a:ext uri="{FF2B5EF4-FFF2-40B4-BE49-F238E27FC236}">
                  <a16:creationId xmlns:a16="http://schemas.microsoft.com/office/drawing/2014/main" id="{77E8A965-ED11-E4C1-A538-68EFD779115C}"/>
                </a:ext>
              </a:extLst>
            </xdr:cNvPr>
            <xdr:cNvSpPr txBox="1"/>
          </xdr:nvSpPr>
          <xdr:spPr>
            <a:xfrm>
              <a:off x="13513272655" y="6493619"/>
              <a:ext cx="3464343"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l-GR" sz="1100" i="0">
                  <a:latin typeface="Cambria Math" panose="02040503050406030204" pitchFamily="18" charset="0"/>
                  <a:ea typeface="Cambria Math" panose="02040503050406030204" pitchFamily="18" charset="0"/>
                </a:rPr>
                <a:t>Σ</a:t>
              </a:r>
              <a:r>
                <a:rPr lang="en-US" sz="1100" b="0" i="0">
                  <a:latin typeface="Cambria Math" panose="02040503050406030204" pitchFamily="18" charset="0"/>
                  <a:ea typeface="Cambria Math" panose="02040503050406030204" pitchFamily="18" charset="0"/>
                </a:rPr>
                <a:t>𝐷_</a:t>
              </a:r>
              <a:r>
                <a:rPr lang="he-IL" sz="1100" b="0" i="0">
                  <a:latin typeface="Cambria Math" panose="02040503050406030204" pitchFamily="18" charset="0"/>
                  <a:ea typeface="Cambria Math" panose="02040503050406030204" pitchFamily="18" charset="0"/>
                </a:rPr>
                <a:t>מבנה=(500,000−25%∗500,000)/50∗7=52,500</a:t>
              </a:r>
              <a:endParaRPr lang="en-US" sz="1100"/>
            </a:p>
          </xdr:txBody>
        </xdr:sp>
      </mc:Fallback>
    </mc:AlternateContent>
    <xdr:clientData/>
  </xdr:oneCellAnchor>
  <xdr:oneCellAnchor>
    <xdr:from>
      <xdr:col>0</xdr:col>
      <xdr:colOff>756708</xdr:colOff>
      <xdr:row>198</xdr:row>
      <xdr:rowOff>69535</xdr:rowOff>
    </xdr:from>
    <xdr:ext cx="4342762" cy="321498"/>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321D0B82-038D-20CB-567E-67F997E8D51E}"/>
                </a:ext>
              </a:extLst>
            </xdr:cNvPr>
            <xdr:cNvSpPr txBox="1"/>
          </xdr:nvSpPr>
          <xdr:spPr>
            <a:xfrm>
              <a:off x="13513288530" y="7308535"/>
              <a:ext cx="4342762"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m:rPr>
                        <m:sty m:val="p"/>
                      </m:rPr>
                      <a:rPr lang="el-GR" sz="1100" i="1">
                        <a:latin typeface="Cambria Math" panose="02040503050406030204" pitchFamily="18" charset="0"/>
                        <a:ea typeface="Cambria Math" panose="02040503050406030204" pitchFamily="18" charset="0"/>
                      </a:rPr>
                      <m:t>Σ</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𝐷</m:t>
                        </m:r>
                      </m:e>
                      <m:sub>
                        <m:r>
                          <a:rPr lang="he-IL" sz="1100" b="0" i="1">
                            <a:latin typeface="Cambria Math" panose="02040503050406030204" pitchFamily="18" charset="0"/>
                            <a:ea typeface="Cambria Math" panose="02040503050406030204" pitchFamily="18" charset="0"/>
                          </a:rPr>
                          <m:t>נקניק</m:t>
                        </m:r>
                      </m:sub>
                    </m:sSub>
                    <m:r>
                      <a:rPr lang="he-IL" sz="1100" b="0" i="1">
                        <a:latin typeface="Cambria Math" panose="02040503050406030204" pitchFamily="18" charset="0"/>
                        <a:ea typeface="Cambria Math" panose="02040503050406030204" pitchFamily="18" charset="0"/>
                      </a:rPr>
                      <m:t>=</m:t>
                    </m:r>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200,000−30,000</m:t>
                        </m:r>
                      </m:e>
                    </m:d>
                    <m:r>
                      <a:rPr lang="he-IL" sz="1100" b="0" i="1">
                        <a:latin typeface="Cambria Math" panose="02040503050406030204" pitchFamily="18" charset="0"/>
                        <a:ea typeface="Cambria Math" panose="02040503050406030204" pitchFamily="18" charset="0"/>
                      </a:rPr>
                      <m:t>∗</m:t>
                    </m:r>
                    <m:f>
                      <m:fPr>
                        <m:ctrlPr>
                          <a:rPr lang="he-IL" sz="1100" b="0" i="1">
                            <a:latin typeface="Cambria Math" panose="02040503050406030204" pitchFamily="18" charset="0"/>
                            <a:ea typeface="Cambria Math" panose="02040503050406030204" pitchFamily="18" charset="0"/>
                          </a:rPr>
                        </m:ctrlPr>
                      </m:fPr>
                      <m:num>
                        <m:r>
                          <a:rPr lang="he-IL" sz="1100" b="0" i="1">
                            <a:latin typeface="Cambria Math" panose="02040503050406030204" pitchFamily="18" charset="0"/>
                            <a:ea typeface="Cambria Math" panose="02040503050406030204" pitchFamily="18" charset="0"/>
                          </a:rPr>
                          <m:t>7+6+5+4+3+2</m:t>
                        </m:r>
                      </m:num>
                      <m:den>
                        <m:r>
                          <a:rPr lang="he-IL" sz="1100" b="0" i="1">
                            <a:latin typeface="Cambria Math" panose="02040503050406030204" pitchFamily="18" charset="0"/>
                            <a:ea typeface="Cambria Math" panose="02040503050406030204" pitchFamily="18" charset="0"/>
                          </a:rPr>
                          <m:t>28</m:t>
                        </m:r>
                      </m:den>
                    </m:f>
                    <m:r>
                      <a:rPr lang="he-IL" sz="1100" b="0" i="1">
                        <a:latin typeface="Cambria Math" panose="02040503050406030204" pitchFamily="18" charset="0"/>
                        <a:ea typeface="Cambria Math" panose="02040503050406030204" pitchFamily="18" charset="0"/>
                      </a:rPr>
                      <m:t>=163,929</m:t>
                    </m:r>
                  </m:oMath>
                </m:oMathPara>
              </a14:m>
              <a:endParaRPr lang="en-US" sz="1100"/>
            </a:p>
          </xdr:txBody>
        </xdr:sp>
      </mc:Choice>
      <mc:Fallback xmlns="">
        <xdr:sp macro="" textlink="">
          <xdr:nvSpPr>
            <xdr:cNvPr id="20" name="TextBox 19">
              <a:extLst>
                <a:ext uri="{FF2B5EF4-FFF2-40B4-BE49-F238E27FC236}">
                  <a16:creationId xmlns:a16="http://schemas.microsoft.com/office/drawing/2014/main" id="{321D0B82-038D-20CB-567E-67F997E8D51E}"/>
                </a:ext>
              </a:extLst>
            </xdr:cNvPr>
            <xdr:cNvSpPr txBox="1"/>
          </xdr:nvSpPr>
          <xdr:spPr>
            <a:xfrm>
              <a:off x="13513288530" y="7308535"/>
              <a:ext cx="4342762"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l-GR" sz="1100" i="0">
                  <a:latin typeface="Cambria Math" panose="02040503050406030204" pitchFamily="18" charset="0"/>
                  <a:ea typeface="Cambria Math" panose="02040503050406030204" pitchFamily="18" charset="0"/>
                </a:rPr>
                <a:t>Σ</a:t>
              </a:r>
              <a:r>
                <a:rPr lang="en-US" sz="1100" b="0" i="0">
                  <a:latin typeface="Cambria Math" panose="02040503050406030204" pitchFamily="18" charset="0"/>
                  <a:ea typeface="Cambria Math" panose="02040503050406030204" pitchFamily="18" charset="0"/>
                </a:rPr>
                <a:t>𝐷_</a:t>
              </a:r>
              <a:r>
                <a:rPr lang="he-IL" sz="1100" b="0" i="0">
                  <a:latin typeface="Cambria Math" panose="02040503050406030204" pitchFamily="18" charset="0"/>
                  <a:ea typeface="Cambria Math" panose="02040503050406030204" pitchFamily="18" charset="0"/>
                </a:rPr>
                <a:t>נקניק=(200,000−30,000)∗(7+6+5+4+3+2)/28=163,929</a:t>
              </a:r>
              <a:endParaRPr lang="en-US" sz="1100"/>
            </a:p>
          </xdr:txBody>
        </xdr:sp>
      </mc:Fallback>
    </mc:AlternateContent>
    <xdr:clientData/>
  </xdr:oneCellAnchor>
  <xdr:twoCellAnchor>
    <xdr:from>
      <xdr:col>5</xdr:col>
      <xdr:colOff>0</xdr:colOff>
      <xdr:row>249</xdr:row>
      <xdr:rowOff>5336</xdr:rowOff>
    </xdr:from>
    <xdr:to>
      <xdr:col>5</xdr:col>
      <xdr:colOff>208109</xdr:colOff>
      <xdr:row>249</xdr:row>
      <xdr:rowOff>197437</xdr:rowOff>
    </xdr:to>
    <xdr:sp macro="" textlink="">
      <xdr:nvSpPr>
        <xdr:cNvPr id="22" name="Rectangle 21">
          <a:extLst>
            <a:ext uri="{FF2B5EF4-FFF2-40B4-BE49-F238E27FC236}">
              <a16:creationId xmlns:a16="http://schemas.microsoft.com/office/drawing/2014/main" id="{B6862752-8F38-6C36-5D1B-3E9D8B304216}"/>
            </a:ext>
          </a:extLst>
        </xdr:cNvPr>
        <xdr:cNvSpPr/>
      </xdr:nvSpPr>
      <xdr:spPr>
        <a:xfrm>
          <a:off x="13540259748" y="46274958"/>
          <a:ext cx="208109"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2</xdr:col>
      <xdr:colOff>512270</xdr:colOff>
      <xdr:row>248</xdr:row>
      <xdr:rowOff>442898</xdr:rowOff>
    </xdr:from>
    <xdr:to>
      <xdr:col>2</xdr:col>
      <xdr:colOff>720379</xdr:colOff>
      <xdr:row>248</xdr:row>
      <xdr:rowOff>634999</xdr:rowOff>
    </xdr:to>
    <xdr:sp macro="" textlink="">
      <xdr:nvSpPr>
        <xdr:cNvPr id="23" name="Rectangle 22">
          <a:extLst>
            <a:ext uri="{FF2B5EF4-FFF2-40B4-BE49-F238E27FC236}">
              <a16:creationId xmlns:a16="http://schemas.microsoft.com/office/drawing/2014/main" id="{1783410A-E17A-08BD-40BE-CFF756B95DFE}"/>
            </a:ext>
          </a:extLst>
        </xdr:cNvPr>
        <xdr:cNvSpPr/>
      </xdr:nvSpPr>
      <xdr:spPr>
        <a:xfrm>
          <a:off x="13542228781" y="46066848"/>
          <a:ext cx="208109"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4</xdr:col>
      <xdr:colOff>560295</xdr:colOff>
      <xdr:row>248</xdr:row>
      <xdr:rowOff>53360</xdr:rowOff>
    </xdr:from>
    <xdr:to>
      <xdr:col>4</xdr:col>
      <xdr:colOff>768404</xdr:colOff>
      <xdr:row>248</xdr:row>
      <xdr:rowOff>245461</xdr:rowOff>
    </xdr:to>
    <xdr:sp macro="" textlink="">
      <xdr:nvSpPr>
        <xdr:cNvPr id="24" name="Rectangle 23">
          <a:extLst>
            <a:ext uri="{FF2B5EF4-FFF2-40B4-BE49-F238E27FC236}">
              <a16:creationId xmlns:a16="http://schemas.microsoft.com/office/drawing/2014/main" id="{8F5AAB10-9AFD-AC5E-8936-0D1F01412657}"/>
            </a:ext>
          </a:extLst>
        </xdr:cNvPr>
        <xdr:cNvSpPr/>
      </xdr:nvSpPr>
      <xdr:spPr>
        <a:xfrm>
          <a:off x="13540526554" y="45677310"/>
          <a:ext cx="208109"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3</xdr:col>
      <xdr:colOff>538951</xdr:colOff>
      <xdr:row>248</xdr:row>
      <xdr:rowOff>37352</xdr:rowOff>
    </xdr:from>
    <xdr:to>
      <xdr:col>3</xdr:col>
      <xdr:colOff>747060</xdr:colOff>
      <xdr:row>248</xdr:row>
      <xdr:rowOff>229453</xdr:rowOff>
    </xdr:to>
    <xdr:sp macro="" textlink="">
      <xdr:nvSpPr>
        <xdr:cNvPr id="25" name="Rectangle 24">
          <a:extLst>
            <a:ext uri="{FF2B5EF4-FFF2-40B4-BE49-F238E27FC236}">
              <a16:creationId xmlns:a16="http://schemas.microsoft.com/office/drawing/2014/main" id="{458F90FB-9D57-A46D-B47D-F37814A4BF86}"/>
            </a:ext>
          </a:extLst>
        </xdr:cNvPr>
        <xdr:cNvSpPr/>
      </xdr:nvSpPr>
      <xdr:spPr>
        <a:xfrm>
          <a:off x="13541374999" y="45661302"/>
          <a:ext cx="208109"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4</a:t>
          </a:r>
          <a:endParaRPr lang="en-US" sz="1100"/>
        </a:p>
      </xdr:txBody>
    </xdr:sp>
    <xdr:clientData/>
  </xdr:twoCellAnchor>
  <xdr:twoCellAnchor editAs="oneCell">
    <xdr:from>
      <xdr:col>7</xdr:col>
      <xdr:colOff>432226</xdr:colOff>
      <xdr:row>259</xdr:row>
      <xdr:rowOff>112060</xdr:rowOff>
    </xdr:from>
    <xdr:to>
      <xdr:col>9</xdr:col>
      <xdr:colOff>35324</xdr:colOff>
      <xdr:row>264</xdr:row>
      <xdr:rowOff>152294</xdr:rowOff>
    </xdr:to>
    <xdr:pic>
      <xdr:nvPicPr>
        <xdr:cNvPr id="26" name="Picture 25">
          <a:extLst>
            <a:ext uri="{FF2B5EF4-FFF2-40B4-BE49-F238E27FC236}">
              <a16:creationId xmlns:a16="http://schemas.microsoft.com/office/drawing/2014/main" id="{F58EB2CA-5F4D-2BF4-8D28-DDDE99EFBB6C}"/>
            </a:ext>
          </a:extLst>
        </xdr:cNvPr>
        <xdr:cNvPicPr>
          <a:picLocks noChangeAspect="1"/>
        </xdr:cNvPicPr>
      </xdr:nvPicPr>
      <xdr:blipFill>
        <a:blip xmlns:r="http://schemas.openxmlformats.org/officeDocument/2006/relationships" r:embed="rId1"/>
        <a:stretch>
          <a:fillRect/>
        </a:stretch>
      </xdr:blipFill>
      <xdr:spPr>
        <a:xfrm>
          <a:off x="13543740936" y="53073194"/>
          <a:ext cx="1257300" cy="1054100"/>
        </a:xfrm>
        <a:prstGeom prst="rect">
          <a:avLst/>
        </a:prstGeom>
      </xdr:spPr>
    </xdr:pic>
    <xdr:clientData/>
  </xdr:twoCellAnchor>
  <xdr:twoCellAnchor>
    <xdr:from>
      <xdr:col>8</xdr:col>
      <xdr:colOff>672352</xdr:colOff>
      <xdr:row>258</xdr:row>
      <xdr:rowOff>90715</xdr:rowOff>
    </xdr:from>
    <xdr:to>
      <xdr:col>11</xdr:col>
      <xdr:colOff>197437</xdr:colOff>
      <xdr:row>261</xdr:row>
      <xdr:rowOff>101386</xdr:rowOff>
    </xdr:to>
    <xdr:sp macro="" textlink="">
      <xdr:nvSpPr>
        <xdr:cNvPr id="27" name="Rounded Rectangular Callout 26">
          <a:extLst>
            <a:ext uri="{FF2B5EF4-FFF2-40B4-BE49-F238E27FC236}">
              <a16:creationId xmlns:a16="http://schemas.microsoft.com/office/drawing/2014/main" id="{FA498EC2-D43F-7310-9538-804F1720DD9E}"/>
            </a:ext>
          </a:extLst>
        </xdr:cNvPr>
        <xdr:cNvSpPr/>
      </xdr:nvSpPr>
      <xdr:spPr>
        <a:xfrm>
          <a:off x="13541924622" y="52849076"/>
          <a:ext cx="2006387" cy="618991"/>
        </a:xfrm>
        <a:prstGeom prst="wedgeRoundRectCallout">
          <a:avLst>
            <a:gd name="adj1" fmla="val 51686"/>
            <a:gd name="adj2" fmla="val 56100"/>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לא הבנתי כלום אבל אם זה מוקלט נסתדר.</a:t>
          </a:r>
          <a:endParaRPr lang="en-US" sz="1100"/>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5</xdr:col>
      <xdr:colOff>631825</xdr:colOff>
      <xdr:row>12</xdr:row>
      <xdr:rowOff>155575</xdr:rowOff>
    </xdr:from>
    <xdr:to>
      <xdr:col>6</xdr:col>
      <xdr:colOff>95250</xdr:colOff>
      <xdr:row>21</xdr:row>
      <xdr:rowOff>107950</xdr:rowOff>
    </xdr:to>
    <xdr:sp macro="" textlink="">
      <xdr:nvSpPr>
        <xdr:cNvPr id="2" name="Left Brace 1">
          <a:extLst>
            <a:ext uri="{FF2B5EF4-FFF2-40B4-BE49-F238E27FC236}">
              <a16:creationId xmlns:a16="http://schemas.microsoft.com/office/drawing/2014/main" id="{9331A216-46FE-9E24-0F17-CDCD771C8897}"/>
            </a:ext>
          </a:extLst>
        </xdr:cNvPr>
        <xdr:cNvSpPr/>
      </xdr:nvSpPr>
      <xdr:spPr>
        <a:xfrm>
          <a:off x="13519943750" y="2619375"/>
          <a:ext cx="288925" cy="178117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editAs="oneCell">
    <xdr:from>
      <xdr:col>9</xdr:col>
      <xdr:colOff>580300</xdr:colOff>
      <xdr:row>11</xdr:row>
      <xdr:rowOff>47106</xdr:rowOff>
    </xdr:from>
    <xdr:to>
      <xdr:col>12</xdr:col>
      <xdr:colOff>159399</xdr:colOff>
      <xdr:row>21</xdr:row>
      <xdr:rowOff>195491</xdr:rowOff>
    </xdr:to>
    <xdr:pic>
      <xdr:nvPicPr>
        <xdr:cNvPr id="3" name="Picture 2" descr="A playful illustration of a girl named Meshi, with a distinctive carre haircut (bob cut), eating kebab. Meshi has expressive, large eyes and a joyful expression. She has medium-length, straight hair styled in a sleek bob, and her ethnicity is Middle Eastern. She is holding a large, delicious-looking kebab with various grilled meats and vegetables. The setting is casual, perhaps at a lively street food market. The style is colorful and cartoonish, emphasizing the enjoyment of the food.">
          <a:extLst>
            <a:ext uri="{FF2B5EF4-FFF2-40B4-BE49-F238E27FC236}">
              <a16:creationId xmlns:a16="http://schemas.microsoft.com/office/drawing/2014/main" id="{7D7EAD7E-6273-5575-BB15-F679B4BF891F}"/>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3549843462" y="2315982"/>
          <a:ext cx="2188598" cy="21937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500708</xdr:colOff>
      <xdr:row>21</xdr:row>
      <xdr:rowOff>147674</xdr:rowOff>
    </xdr:from>
    <xdr:to>
      <xdr:col>7</xdr:col>
      <xdr:colOff>641372</xdr:colOff>
      <xdr:row>29</xdr:row>
      <xdr:rowOff>199147</xdr:rowOff>
    </xdr:to>
    <xdr:pic>
      <xdr:nvPicPr>
        <xdr:cNvPr id="4" name="Picture 3">
          <a:extLst>
            <a:ext uri="{FF2B5EF4-FFF2-40B4-BE49-F238E27FC236}">
              <a16:creationId xmlns:a16="http://schemas.microsoft.com/office/drawing/2014/main" id="{B232EFB9-05F8-B208-5F29-FDFE35B7704D}"/>
            </a:ext>
          </a:extLst>
        </xdr:cNvPr>
        <xdr:cNvPicPr>
          <a:picLocks noChangeAspect="1"/>
        </xdr:cNvPicPr>
      </xdr:nvPicPr>
      <xdr:blipFill>
        <a:blip xmlns:r="http://schemas.openxmlformats.org/officeDocument/2006/relationships" r:embed="rId2"/>
        <a:stretch>
          <a:fillRect/>
        </a:stretch>
      </xdr:blipFill>
      <xdr:spPr>
        <a:xfrm>
          <a:off x="13542756768" y="4426013"/>
          <a:ext cx="967641" cy="1671672"/>
        </a:xfrm>
        <a:prstGeom prst="rect">
          <a:avLst/>
        </a:prstGeom>
      </xdr:spPr>
    </xdr:pic>
    <xdr:clientData/>
  </xdr:twoCellAnchor>
  <xdr:twoCellAnchor>
    <xdr:from>
      <xdr:col>7</xdr:col>
      <xdr:colOff>755250</xdr:colOff>
      <xdr:row>22</xdr:row>
      <xdr:rowOff>135016</xdr:rowOff>
    </xdr:from>
    <xdr:to>
      <xdr:col>11</xdr:col>
      <xdr:colOff>147675</xdr:colOff>
      <xdr:row>30</xdr:row>
      <xdr:rowOff>101263</xdr:rowOff>
    </xdr:to>
    <xdr:sp macro="" textlink="">
      <xdr:nvSpPr>
        <xdr:cNvPr id="5" name="Rounded Rectangular Callout 4">
          <a:extLst>
            <a:ext uri="{FF2B5EF4-FFF2-40B4-BE49-F238E27FC236}">
              <a16:creationId xmlns:a16="http://schemas.microsoft.com/office/drawing/2014/main" id="{A9F4A091-FD33-BA14-659D-0374815330F9}"/>
            </a:ext>
          </a:extLst>
        </xdr:cNvPr>
        <xdr:cNvSpPr/>
      </xdr:nvSpPr>
      <xdr:spPr>
        <a:xfrm>
          <a:off x="13539942558" y="4615880"/>
          <a:ext cx="2700332" cy="1586446"/>
        </a:xfrm>
        <a:prstGeom prst="wedgeRoundRectCallout">
          <a:avLst>
            <a:gd name="adj1" fmla="val 54323"/>
            <a:gd name="adj2" fmla="val -3574"/>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לגבי</a:t>
          </a:r>
          <a:r>
            <a:rPr lang="he-IL" sz="1100" baseline="0"/>
            <a:t> אירוע 3, צריך לשים לב בעיקר לסדר הופעת הנתונים. בשאלה עצמה, מופיע שהיה פיצול ואז כתוב ״טרם הפיצול היה אירוע נוסף...״ לכן יהיה הרבה יותר מובן לסדר את הנתון באופן הבא:</a:t>
          </a:r>
        </a:p>
        <a:p>
          <a:pPr algn="r" rtl="1"/>
          <a:r>
            <a:rPr lang="he-IL" sz="1100" baseline="0"/>
            <a:t>״החברה הנפיקה מניות הטבה בשיעור 10% לבעלי מניות 1 ש״ח ערך נקוב, ולאחר מכן, ביצעה פיצול מניות בנות 4 ש״ח ערך נקוב״</a:t>
          </a:r>
          <a:endParaRPr 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4</xdr:col>
      <xdr:colOff>737134</xdr:colOff>
      <xdr:row>103</xdr:row>
      <xdr:rowOff>93252</xdr:rowOff>
    </xdr:from>
    <xdr:to>
      <xdr:col>5</xdr:col>
      <xdr:colOff>399651</xdr:colOff>
      <xdr:row>103</xdr:row>
      <xdr:rowOff>93252</xdr:rowOff>
    </xdr:to>
    <xdr:cxnSp macro="">
      <xdr:nvCxnSpPr>
        <xdr:cNvPr id="3" name="Straight Connector 2">
          <a:extLst>
            <a:ext uri="{FF2B5EF4-FFF2-40B4-BE49-F238E27FC236}">
              <a16:creationId xmlns:a16="http://schemas.microsoft.com/office/drawing/2014/main" id="{86E32B5B-9AB9-6A0E-20AC-1215C85E04D0}"/>
            </a:ext>
          </a:extLst>
        </xdr:cNvPr>
        <xdr:cNvCxnSpPr/>
      </xdr:nvCxnSpPr>
      <xdr:spPr>
        <a:xfrm flipH="1">
          <a:off x="13527738042" y="17096154"/>
          <a:ext cx="488461"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723815</xdr:colOff>
      <xdr:row>107</xdr:row>
      <xdr:rowOff>88811</xdr:rowOff>
    </xdr:from>
    <xdr:to>
      <xdr:col>5</xdr:col>
      <xdr:colOff>386332</xdr:colOff>
      <xdr:row>107</xdr:row>
      <xdr:rowOff>88811</xdr:rowOff>
    </xdr:to>
    <xdr:cxnSp macro="">
      <xdr:nvCxnSpPr>
        <xdr:cNvPr id="4" name="Straight Connector 3">
          <a:extLst>
            <a:ext uri="{FF2B5EF4-FFF2-40B4-BE49-F238E27FC236}">
              <a16:creationId xmlns:a16="http://schemas.microsoft.com/office/drawing/2014/main" id="{1A7219A6-DB9C-52DA-CCE6-5CC0FC843269}"/>
            </a:ext>
          </a:extLst>
        </xdr:cNvPr>
        <xdr:cNvCxnSpPr/>
      </xdr:nvCxnSpPr>
      <xdr:spPr>
        <a:xfrm flipH="1">
          <a:off x="13527751361" y="17748916"/>
          <a:ext cx="488461"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706052</xdr:colOff>
      <xdr:row>113</xdr:row>
      <xdr:rowOff>102132</xdr:rowOff>
    </xdr:from>
    <xdr:to>
      <xdr:col>5</xdr:col>
      <xdr:colOff>368569</xdr:colOff>
      <xdr:row>113</xdr:row>
      <xdr:rowOff>102132</xdr:rowOff>
    </xdr:to>
    <xdr:cxnSp macro="">
      <xdr:nvCxnSpPr>
        <xdr:cNvPr id="5" name="Straight Connector 4">
          <a:extLst>
            <a:ext uri="{FF2B5EF4-FFF2-40B4-BE49-F238E27FC236}">
              <a16:creationId xmlns:a16="http://schemas.microsoft.com/office/drawing/2014/main" id="{A158AB3A-817F-8144-9910-10E5B1C8F38A}"/>
            </a:ext>
          </a:extLst>
        </xdr:cNvPr>
        <xdr:cNvCxnSpPr/>
      </xdr:nvCxnSpPr>
      <xdr:spPr>
        <a:xfrm flipH="1">
          <a:off x="13527769124" y="18748041"/>
          <a:ext cx="488461"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666085</xdr:colOff>
      <xdr:row>117</xdr:row>
      <xdr:rowOff>75489</xdr:rowOff>
    </xdr:from>
    <xdr:to>
      <xdr:col>5</xdr:col>
      <xdr:colOff>359692</xdr:colOff>
      <xdr:row>117</xdr:row>
      <xdr:rowOff>84371</xdr:rowOff>
    </xdr:to>
    <xdr:cxnSp macro="">
      <xdr:nvCxnSpPr>
        <xdr:cNvPr id="9" name="Straight Connector 8">
          <a:extLst>
            <a:ext uri="{FF2B5EF4-FFF2-40B4-BE49-F238E27FC236}">
              <a16:creationId xmlns:a16="http://schemas.microsoft.com/office/drawing/2014/main" id="{D0E78E71-5313-06D2-D6F6-616BB7DFE29A}"/>
            </a:ext>
          </a:extLst>
        </xdr:cNvPr>
        <xdr:cNvCxnSpPr/>
      </xdr:nvCxnSpPr>
      <xdr:spPr>
        <a:xfrm flipV="1">
          <a:off x="13527778001" y="19378601"/>
          <a:ext cx="519551" cy="8882"/>
        </a:xfrm>
        <a:prstGeom prst="line">
          <a:avLst/>
        </a:prstGeom>
        <a:ln>
          <a:headEnd type="none" w="med" len="med"/>
          <a:tailEnd type="arrow" w="med" len="med"/>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368567</xdr:colOff>
      <xdr:row>103</xdr:row>
      <xdr:rowOff>93252</xdr:rowOff>
    </xdr:from>
    <xdr:to>
      <xdr:col>5</xdr:col>
      <xdr:colOff>395211</xdr:colOff>
      <xdr:row>117</xdr:row>
      <xdr:rowOff>93252</xdr:rowOff>
    </xdr:to>
    <xdr:cxnSp macro="">
      <xdr:nvCxnSpPr>
        <xdr:cNvPr id="10" name="Straight Connector 9">
          <a:extLst>
            <a:ext uri="{FF2B5EF4-FFF2-40B4-BE49-F238E27FC236}">
              <a16:creationId xmlns:a16="http://schemas.microsoft.com/office/drawing/2014/main" id="{B2C5C25D-3461-8A5C-E884-8BE4AF649BDC}"/>
            </a:ext>
          </a:extLst>
        </xdr:cNvPr>
        <xdr:cNvCxnSpPr/>
      </xdr:nvCxnSpPr>
      <xdr:spPr>
        <a:xfrm>
          <a:off x="13527742482" y="17096154"/>
          <a:ext cx="26644" cy="230021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9</xdr:col>
      <xdr:colOff>50969</xdr:colOff>
      <xdr:row>167</xdr:row>
      <xdr:rowOff>59465</xdr:rowOff>
    </xdr:from>
    <xdr:to>
      <xdr:col>9</xdr:col>
      <xdr:colOff>59464</xdr:colOff>
      <xdr:row>180</xdr:row>
      <xdr:rowOff>93445</xdr:rowOff>
    </xdr:to>
    <xdr:cxnSp macro="">
      <xdr:nvCxnSpPr>
        <xdr:cNvPr id="15" name="Straight Arrow Connector 14">
          <a:extLst>
            <a:ext uri="{FF2B5EF4-FFF2-40B4-BE49-F238E27FC236}">
              <a16:creationId xmlns:a16="http://schemas.microsoft.com/office/drawing/2014/main" id="{7EFFD3B0-E7AE-B793-D877-36F3DE552D54}"/>
            </a:ext>
          </a:extLst>
        </xdr:cNvPr>
        <xdr:cNvCxnSpPr/>
      </xdr:nvCxnSpPr>
      <xdr:spPr>
        <a:xfrm>
          <a:off x="13493159599" y="27825318"/>
          <a:ext cx="8495" cy="2187458"/>
        </a:xfrm>
        <a:prstGeom prst="straightConnector1">
          <a:avLst/>
        </a:prstGeom>
        <a:ln w="19050" cap="flat" cmpd="sng" algn="ctr">
          <a:solidFill>
            <a:schemeClr val="accent1"/>
          </a:solidFill>
          <a:prstDash val="solid"/>
          <a:round/>
          <a:headEnd type="arrow"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wsDr>
</file>

<file path=xl/persons/person.xml><?xml version="1.0" encoding="utf-8"?>
<personList xmlns="http://schemas.microsoft.com/office/spreadsheetml/2018/threadedcomments" xmlns:x="http://schemas.openxmlformats.org/spreadsheetml/2006/main">
  <person displayName="Shay Tsaban" id="{6D5E9192-420A-FB45-A14C-9DAB1DBF6AA5}" userId="S::shayt@yvc.ac.il::41360316-5da5-4cfb-8772-7f9fa7e0610b" providerId="AD"/>
</personList>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threadedComments/threadedComment1.xml><?xml version="1.0" encoding="utf-8"?>
<ThreadedComments xmlns="http://schemas.microsoft.com/office/spreadsheetml/2018/threadedcomments" xmlns:x="http://schemas.openxmlformats.org/spreadsheetml/2006/main">
  <threadedComment ref="D14" dT="2024-05-06T06:22:07.03" personId="{6D5E9192-420A-FB45-A14C-9DAB1DBF6AA5}" id="{F0B72CD2-48E7-834D-9FF0-D16AE4C0FD3C}">
    <text>הון רשום הוא נתון סרק - הוא משקף את המספר המירבי של מניות שניתן להנפיק, ולא את ההנפקות בפועל</text>
  </threadedComment>
</ThreadedComments>
</file>

<file path=xl/threadedComments/threadedComment2.xml><?xml version="1.0" encoding="utf-8"?>
<ThreadedComments xmlns="http://schemas.microsoft.com/office/spreadsheetml/2018/threadedcomments" xmlns:x="http://schemas.openxmlformats.org/spreadsheetml/2006/main">
  <threadedComment ref="F73" dT="2024-05-15T05:53:35.78" personId="{6D5E9192-420A-FB45-A14C-9DAB1DBF6AA5}" id="{EF48B80F-D26F-8B43-AA1B-3831DF717766}">
    <text>על פי נתוני המקור בשאלה: פחת נצבר ל-31.12.2020 הוא 30,000, ופחת נצבר ל-31.12.2021 הוא 45,000. בהיעדר נתוני מכירות, ההפרש בין הערכים משקף את הוצאות הפחת</text>
  </threadedComment>
  <threadedComment ref="G73" dT="2024-05-15T05:58:05.91" personId="{6D5E9192-420A-FB45-A14C-9DAB1DBF6AA5}" id="{71AE266C-52FA-7742-8090-E32C1BA6CD33}">
    <text>כשאין מכירות רכוש קבוע, ההפרש בנתוני המקור בין יתרת עלות הרכוש הקבוע לתום התקופה - 120,000, לבין יתרת הרכוש הקבוע לתחילת התקופה - 70,000, זהו היקף הרכישה של הרכוש הקבוע</text>
  </threadedComment>
  <threadedComment ref="H77" dT="2024-05-15T06:01:08.24" personId="{6D5E9192-420A-FB45-A14C-9DAB1DBF6AA5}" id="{41776008-0B20-AC48-9424-53F8B43F00D0}">
    <text>כאשר נתון שהחברה לא פרעה הלוואות לזמן ארוך המשמעות היא שהשינוי ביתרה נובע מנטילת הלוואות לזמן ארוך, בלבד - הסימן חיובי</text>
  </threadedComment>
  <threadedComment ref="F81" dT="2024-05-15T06:06:52.16" personId="{6D5E9192-420A-FB45-A14C-9DAB1DBF6AA5}" id="{5A578B37-0EA2-214C-ABFC-3497C798F079}">
    <text>ההפרש ביתרת הרווח, בסימן הפוך, חייב להיות זהה לסיכום ההשפעות בפעילות שוטפת ופעילות מימון. כאן ההפרש 10,000-, בהיפוך סימן - סיכום הערכים צריך להיות 10,000 בסימן חיובי. כדי להשלים את השפעת הדיבידנד השלילית של 5,000 ל-10,000 בסימן חיובי, הרווח הנקי חייב להיות 15,000</text>
  </threadedComment>
  <threadedComment ref="G168" dT="2024-05-15T07:10:44.82" personId="{6D5E9192-420A-FB45-A14C-9DAB1DBF6AA5}" id="{C7FD8388-052E-6D41-A30A-D682D5A7DB8B}">
    <text>זכרו: תמיד ולעולם ההפרש זהה לסך השינויים בשורה בסימן הפוך. למה הכוונה? כאן ההפרש 60,000. לכן סך סיווג השינויים חייב להיות 60,000- (בסימן שלילי). ראינו שקיימת השפעה שלילית של 14,000- בגין פעילות שלא במזומן - רכישה באשראי, כנתון. המשמעות היא ש״חסר לנו״ להשלים עוד 46,000 כהשפעה שלילית של רכישה במזומן.</text>
  </threadedComment>
  <threadedComment ref="J168" dT="2024-05-15T07:03:52.08" personId="{6D5E9192-420A-FB45-A14C-9DAB1DBF6AA5}" id="{F429F4F9-0762-7940-B937-40B3835D64D6}">
    <text>תמיד כשרוכשים רכוש קבוע, וקרקע היא דוגמא לכך, רושמים ערך שלילי בפעילות השקעה. זאת, להוציא המקרה המיוחד של רכישה באשראי, שמהווה רכישה לכל דבר ועניין, לכן בסימן שלילי — אבל לא במזומן, ולכן משבצים את הערך השלילי בעמודה המיוחדת - פ. לא במזומן</text>
  </threadedComment>
  <threadedComment ref="J181" dT="2024-05-15T07:04:54.40" personId="{6D5E9192-420A-FB45-A14C-9DAB1DBF6AA5}" id="{A6B16C4B-FA0C-254E-BDCB-1CA46DC9FC54}">
    <text>כל עסקה שאיננה במזומן כמו רכישת קרקע שלא במזומן, משפיעה גם על הסעיף הספציפי - כגון קרקע, וגם על הסעיף הנגדי, שמולו בוצעה רכישה. כלומר, אם הרכישה היא באשראי לזמן ארוך, לצד ההשפעה השלילית בשורת הרכוש הקבוע, תהיה השפעה חיובית בשורת האשראי</text>
  </threadedComment>
  <threadedComment ref="F185" dT="2024-05-15T06:42:43.11" personId="{6D5E9192-420A-FB45-A14C-9DAB1DBF6AA5}" id="{E150AE5E-33BC-114E-881A-34DAF0A28AE5}">
    <text>ידוע שההפרש ביתרת הרווח בגיליון העבודה הוא 113,000 בסימן שלילי. זה אומר שסך ההשפעות של חלוקת דיבידנד והרווח ביחד חייב להיות 113,000 בסימן חיובי. אז למעשה: 15,000- בתוספת רווח נקי x שווה ל-113,000</text>
  </threadedComment>
</ThreadedComments>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www.youtube.com/channel/UC3-peap11_YKDdFDWO-BUCA"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5.xml"/><Relationship Id="rId4" Type="http://schemas.microsoft.com/office/2017/10/relationships/threadedComment" Target="../threadedComments/threadedComment1.xml"/></Relationships>
</file>

<file path=xl/worksheets/_rels/sheet6.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drawing" Target="../drawings/drawing6.xml"/><Relationship Id="rId4" Type="http://schemas.microsoft.com/office/2017/10/relationships/threadedComment" Target="../threadedComments/threadedComment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AA1746"/>
  <sheetViews>
    <sheetView showGridLines="0" rightToLeft="1" tabSelected="1" topLeftCell="A1399" zoomScale="260" zoomScaleNormal="280" workbookViewId="0">
      <selection activeCell="E1407" sqref="E1407"/>
    </sheetView>
  </sheetViews>
  <sheetFormatPr baseColWidth="10" defaultColWidth="14.5" defaultRowHeight="13"/>
  <cols>
    <col min="1" max="3" width="14.5" style="3"/>
    <col min="4" max="5" width="14.5" style="3" customWidth="1"/>
    <col min="6" max="6" width="16" style="3" customWidth="1"/>
    <col min="7" max="10" width="14.5" style="3" customWidth="1"/>
    <col min="11" max="16384" width="14.5" style="3"/>
  </cols>
  <sheetData>
    <row r="1" spans="1:26" ht="23">
      <c r="A1" s="1" t="s">
        <v>421</v>
      </c>
      <c r="B1" s="2"/>
      <c r="C1" s="2"/>
      <c r="D1" s="2"/>
      <c r="E1" s="2"/>
      <c r="F1" s="2"/>
      <c r="G1" s="2"/>
      <c r="H1" s="2"/>
      <c r="I1" s="2"/>
      <c r="J1" s="2"/>
      <c r="K1" s="2"/>
      <c r="L1" s="2"/>
      <c r="M1" s="2"/>
      <c r="N1" s="2"/>
      <c r="O1" s="2"/>
      <c r="P1" s="2"/>
      <c r="Q1" s="2"/>
      <c r="R1" s="2"/>
      <c r="S1" s="2"/>
      <c r="T1" s="2"/>
      <c r="U1" s="2"/>
      <c r="V1" s="2"/>
      <c r="W1" s="2"/>
      <c r="X1" s="2"/>
      <c r="Y1" s="2"/>
      <c r="Z1" s="2"/>
    </row>
    <row r="2" spans="1:26" ht="16">
      <c r="A2" s="2"/>
      <c r="B2" s="2"/>
      <c r="C2" s="2"/>
      <c r="D2" s="2"/>
      <c r="E2" s="2"/>
      <c r="F2" s="2"/>
      <c r="G2" s="2"/>
      <c r="H2" s="2"/>
      <c r="I2" s="2"/>
      <c r="J2" s="2"/>
      <c r="K2" s="2"/>
      <c r="L2" s="2"/>
      <c r="M2" s="2"/>
      <c r="N2" s="2"/>
      <c r="O2" s="2"/>
      <c r="P2" s="2"/>
      <c r="Q2" s="2"/>
      <c r="R2" s="2"/>
      <c r="S2" s="2"/>
      <c r="T2" s="2"/>
      <c r="U2" s="2"/>
      <c r="V2" s="2"/>
      <c r="W2" s="2"/>
      <c r="X2" s="2"/>
      <c r="Y2" s="2"/>
      <c r="Z2" s="2"/>
    </row>
    <row r="3" spans="1:26" ht="16">
      <c r="A3" s="4" t="s">
        <v>0</v>
      </c>
      <c r="B3" s="4"/>
      <c r="C3" s="4"/>
      <c r="D3" s="2"/>
      <c r="E3" s="2"/>
      <c r="F3" s="2"/>
      <c r="G3" s="2"/>
      <c r="H3" s="2"/>
      <c r="I3" s="2"/>
      <c r="J3" s="2"/>
      <c r="K3" s="2"/>
      <c r="L3" s="2"/>
      <c r="M3" s="2"/>
      <c r="N3" s="2"/>
      <c r="O3" s="2"/>
      <c r="P3" s="2"/>
      <c r="Q3" s="2"/>
      <c r="R3" s="2"/>
      <c r="S3" s="2"/>
      <c r="T3" s="2"/>
      <c r="U3" s="2"/>
      <c r="V3" s="2"/>
      <c r="W3" s="2"/>
      <c r="X3" s="2"/>
      <c r="Y3" s="2"/>
      <c r="Z3" s="2"/>
    </row>
    <row r="4" spans="1:26" ht="16">
      <c r="A4" s="4" t="s">
        <v>1</v>
      </c>
      <c r="B4" s="4"/>
      <c r="C4" s="4" t="s">
        <v>2</v>
      </c>
      <c r="D4" s="2"/>
      <c r="E4" s="2"/>
      <c r="F4" s="2"/>
      <c r="G4" s="2"/>
      <c r="H4" s="2"/>
      <c r="I4" s="2"/>
      <c r="J4" s="2"/>
      <c r="K4" s="2"/>
      <c r="L4" s="2"/>
      <c r="M4" s="2"/>
      <c r="N4" s="2"/>
      <c r="O4" s="2"/>
      <c r="P4" s="2"/>
      <c r="Q4" s="2"/>
      <c r="R4" s="2"/>
      <c r="S4" s="2"/>
      <c r="T4" s="2"/>
      <c r="U4" s="2"/>
      <c r="V4" s="2"/>
      <c r="W4" s="2"/>
      <c r="X4" s="2"/>
      <c r="Y4" s="2"/>
      <c r="Z4" s="2"/>
    </row>
    <row r="5" spans="1:26" ht="16">
      <c r="A5" s="5" t="s">
        <v>3</v>
      </c>
      <c r="B5" s="2" t="s">
        <v>4</v>
      </c>
      <c r="C5" s="2"/>
      <c r="D5" s="2"/>
      <c r="E5" s="2"/>
      <c r="F5" s="2"/>
      <c r="G5" s="2"/>
      <c r="H5" s="2"/>
      <c r="I5" s="2"/>
      <c r="J5" s="2"/>
      <c r="K5" s="2"/>
      <c r="L5" s="2"/>
      <c r="M5" s="2"/>
      <c r="N5" s="2"/>
      <c r="O5" s="2"/>
      <c r="P5" s="2"/>
      <c r="Q5" s="2"/>
      <c r="R5" s="2"/>
      <c r="S5" s="2"/>
      <c r="T5" s="2"/>
      <c r="U5" s="2"/>
      <c r="V5" s="2"/>
      <c r="W5" s="2"/>
      <c r="X5" s="2"/>
      <c r="Y5" s="2"/>
      <c r="Z5" s="2"/>
    </row>
    <row r="6" spans="1:26" ht="16">
      <c r="A6" s="5" t="s">
        <v>5</v>
      </c>
      <c r="B6" s="2" t="s">
        <v>6</v>
      </c>
      <c r="C6" s="2"/>
      <c r="D6" s="2"/>
      <c r="E6" s="2"/>
      <c r="F6" s="2"/>
      <c r="G6" s="2"/>
      <c r="H6" s="2"/>
      <c r="I6" s="2"/>
      <c r="J6" s="2"/>
      <c r="K6" s="2"/>
      <c r="L6" s="2"/>
      <c r="M6" s="2"/>
      <c r="N6" s="2"/>
      <c r="O6" s="2"/>
      <c r="P6" s="2"/>
      <c r="Q6" s="2"/>
      <c r="R6" s="2"/>
      <c r="S6" s="2"/>
      <c r="T6" s="2"/>
      <c r="U6" s="2"/>
      <c r="V6" s="2"/>
      <c r="W6" s="2"/>
      <c r="X6" s="2"/>
      <c r="Y6" s="2"/>
      <c r="Z6" s="2"/>
    </row>
    <row r="7" spans="1:26" ht="16">
      <c r="A7" s="5" t="s">
        <v>535</v>
      </c>
      <c r="B7" s="2" t="s">
        <v>536</v>
      </c>
      <c r="C7" s="2"/>
      <c r="D7" s="2"/>
      <c r="E7" s="2"/>
      <c r="F7" s="2"/>
      <c r="G7" s="2"/>
      <c r="H7" s="2"/>
      <c r="I7" s="2"/>
      <c r="J7" s="2"/>
      <c r="K7" s="2"/>
      <c r="L7" s="2"/>
      <c r="M7" s="2"/>
      <c r="N7" s="2"/>
      <c r="O7" s="2"/>
      <c r="P7" s="2"/>
      <c r="Q7" s="2"/>
      <c r="R7" s="2"/>
      <c r="S7" s="2"/>
      <c r="T7" s="2"/>
      <c r="U7" s="2"/>
      <c r="V7" s="2"/>
      <c r="W7" s="2"/>
      <c r="X7" s="2"/>
      <c r="Y7" s="2"/>
      <c r="Z7" s="2"/>
    </row>
    <row r="8" spans="1:26" ht="16">
      <c r="A8" s="5" t="s">
        <v>375</v>
      </c>
      <c r="C8" s="2"/>
      <c r="F8" s="129" t="s">
        <v>376</v>
      </c>
      <c r="G8" s="2"/>
      <c r="H8" s="2"/>
      <c r="I8" s="2"/>
      <c r="J8" s="2"/>
      <c r="K8" s="2"/>
      <c r="L8" s="2"/>
      <c r="M8" s="2"/>
      <c r="N8" s="2"/>
      <c r="O8" s="2"/>
      <c r="P8" s="2"/>
      <c r="Q8" s="2"/>
      <c r="R8" s="2"/>
      <c r="S8" s="2"/>
      <c r="T8" s="2"/>
      <c r="U8" s="2"/>
      <c r="V8" s="2"/>
      <c r="W8" s="2"/>
      <c r="X8" s="2"/>
      <c r="Y8" s="2"/>
      <c r="Z8" s="2"/>
    </row>
    <row r="9" spans="1:26" ht="17" thickBot="1">
      <c r="A9" s="5"/>
      <c r="C9" s="2"/>
      <c r="F9" s="129"/>
      <c r="G9" s="2"/>
      <c r="H9" s="2"/>
      <c r="I9" s="2"/>
      <c r="J9" s="2"/>
      <c r="K9" s="2"/>
      <c r="L9" s="2"/>
      <c r="M9" s="2"/>
      <c r="N9" s="2"/>
      <c r="O9" s="2"/>
      <c r="P9" s="2"/>
      <c r="Q9" s="2"/>
      <c r="R9" s="2"/>
      <c r="S9" s="2"/>
      <c r="T9" s="2"/>
      <c r="U9" s="2"/>
      <c r="V9" s="2"/>
      <c r="W9" s="2"/>
      <c r="X9" s="2"/>
      <c r="Y9" s="2"/>
      <c r="Z9" s="2"/>
    </row>
    <row r="10" spans="1:26" ht="17" thickBot="1">
      <c r="A10" s="95" t="s">
        <v>413</v>
      </c>
      <c r="B10" s="172"/>
      <c r="C10" s="172"/>
      <c r="D10" s="172"/>
      <c r="E10" s="172"/>
      <c r="F10" s="155"/>
      <c r="G10" s="2"/>
      <c r="H10" s="2"/>
      <c r="I10" s="2"/>
      <c r="J10" s="2"/>
      <c r="K10" s="2"/>
      <c r="L10" s="2"/>
      <c r="M10" s="2"/>
      <c r="N10" s="2"/>
      <c r="O10" s="2"/>
      <c r="P10" s="2"/>
      <c r="Q10" s="2"/>
      <c r="R10" s="2"/>
      <c r="S10" s="2"/>
      <c r="T10" s="2"/>
      <c r="U10" s="2"/>
      <c r="V10" s="2"/>
      <c r="W10" s="2"/>
      <c r="X10" s="2"/>
      <c r="Y10" s="2"/>
      <c r="Z10" s="2"/>
    </row>
    <row r="11" spans="1:26" ht="17" thickBot="1">
      <c r="A11" s="95" t="s">
        <v>415</v>
      </c>
      <c r="B11" s="172"/>
      <c r="C11" s="172"/>
      <c r="D11" s="172"/>
      <c r="E11" s="172"/>
      <c r="F11" s="155"/>
      <c r="G11" s="2"/>
      <c r="H11" s="2"/>
      <c r="I11" s="2"/>
      <c r="J11" s="2"/>
      <c r="K11" s="2"/>
      <c r="L11" s="2"/>
      <c r="M11" s="2"/>
      <c r="N11" s="2"/>
      <c r="O11" s="2"/>
      <c r="P11" s="2"/>
      <c r="Q11" s="2"/>
      <c r="R11" s="2"/>
      <c r="S11" s="2"/>
      <c r="T11" s="2"/>
      <c r="U11" s="2"/>
      <c r="V11" s="2"/>
      <c r="W11" s="2"/>
      <c r="X11" s="2"/>
      <c r="Y11" s="2"/>
      <c r="Z11" s="2"/>
    </row>
    <row r="12" spans="1:26" ht="17" thickBot="1">
      <c r="A12" s="95" t="s">
        <v>414</v>
      </c>
      <c r="B12" s="172"/>
      <c r="C12" s="172"/>
      <c r="D12" s="172"/>
      <c r="E12" s="172"/>
      <c r="F12" s="155"/>
      <c r="G12" s="2"/>
      <c r="H12" s="2"/>
      <c r="I12" s="2"/>
      <c r="J12" s="2"/>
      <c r="K12" s="2"/>
      <c r="L12" s="2"/>
      <c r="M12" s="2"/>
      <c r="N12" s="2"/>
      <c r="O12" s="2"/>
      <c r="P12" s="2"/>
      <c r="Q12" s="2"/>
      <c r="R12" s="2"/>
      <c r="S12" s="2"/>
      <c r="T12" s="2"/>
      <c r="U12" s="2"/>
      <c r="V12" s="2"/>
      <c r="W12" s="2"/>
      <c r="X12" s="2"/>
      <c r="Y12" s="2"/>
      <c r="Z12" s="2"/>
    </row>
    <row r="13" spans="1:26" ht="17" thickBot="1">
      <c r="A13" s="95" t="s">
        <v>422</v>
      </c>
      <c r="B13" s="172"/>
      <c r="C13" s="172"/>
      <c r="D13" s="172"/>
      <c r="E13" s="172"/>
      <c r="F13" s="155"/>
      <c r="G13" s="2"/>
      <c r="H13" s="2"/>
      <c r="I13" s="2"/>
      <c r="J13" s="2"/>
      <c r="K13" s="2"/>
      <c r="L13" s="2"/>
      <c r="M13" s="2"/>
      <c r="N13" s="2"/>
      <c r="O13" s="2"/>
      <c r="P13" s="2"/>
      <c r="Q13" s="2"/>
      <c r="R13" s="2"/>
      <c r="S13" s="2"/>
      <c r="T13" s="2"/>
      <c r="U13" s="2"/>
      <c r="V13" s="2"/>
      <c r="W13" s="2"/>
      <c r="X13" s="2"/>
      <c r="Y13" s="2"/>
      <c r="Z13" s="2"/>
    </row>
    <row r="14" spans="1:26" ht="17" thickBot="1">
      <c r="A14" s="114"/>
      <c r="B14" s="99"/>
      <c r="C14" s="99"/>
      <c r="D14" s="99"/>
      <c r="E14" s="99"/>
      <c r="F14" s="100"/>
      <c r="G14" s="2"/>
      <c r="H14" s="2"/>
      <c r="I14" s="2"/>
      <c r="J14" s="2"/>
      <c r="K14" s="2"/>
      <c r="L14" s="2"/>
      <c r="M14" s="2"/>
      <c r="N14" s="2"/>
      <c r="O14" s="2"/>
      <c r="P14" s="2"/>
      <c r="Q14" s="2"/>
      <c r="R14" s="2"/>
      <c r="S14" s="2"/>
      <c r="T14" s="2"/>
      <c r="U14" s="2"/>
      <c r="V14" s="2"/>
      <c r="W14" s="2"/>
      <c r="X14" s="2"/>
      <c r="Y14" s="2"/>
      <c r="Z14" s="2"/>
    </row>
    <row r="15" spans="1:26" ht="18">
      <c r="A15" s="130" t="s">
        <v>7</v>
      </c>
      <c r="B15" s="99"/>
      <c r="C15" s="99"/>
      <c r="D15" s="99"/>
      <c r="E15" s="99"/>
      <c r="F15" s="100"/>
      <c r="G15" s="2"/>
      <c r="H15" s="2"/>
      <c r="I15" s="2"/>
      <c r="J15" s="2"/>
      <c r="K15" s="2"/>
      <c r="L15" s="2"/>
      <c r="M15" s="2"/>
      <c r="N15" s="2"/>
      <c r="O15" s="2"/>
      <c r="P15" s="2"/>
      <c r="Q15" s="2"/>
      <c r="R15" s="2"/>
      <c r="S15" s="2"/>
      <c r="T15" s="2"/>
      <c r="U15" s="2"/>
      <c r="V15" s="2"/>
      <c r="W15" s="2"/>
      <c r="X15" s="2"/>
      <c r="Y15" s="2"/>
      <c r="Z15" s="2"/>
    </row>
    <row r="16" spans="1:26" ht="18">
      <c r="A16" s="180"/>
      <c r="B16" s="2"/>
      <c r="C16" s="2"/>
      <c r="D16" s="2"/>
      <c r="E16" s="2"/>
      <c r="F16" s="124"/>
      <c r="G16" s="2"/>
      <c r="H16" s="2"/>
      <c r="I16" s="2"/>
      <c r="J16" s="2"/>
      <c r="K16" s="2"/>
      <c r="L16" s="2"/>
      <c r="M16" s="2"/>
      <c r="N16" s="2"/>
      <c r="O16" s="2"/>
      <c r="P16" s="2"/>
      <c r="Q16" s="2"/>
      <c r="R16" s="2"/>
      <c r="S16" s="2"/>
      <c r="T16" s="2"/>
      <c r="U16" s="2"/>
      <c r="V16" s="2"/>
      <c r="W16" s="2"/>
      <c r="X16" s="2"/>
      <c r="Y16" s="2"/>
      <c r="Z16" s="2"/>
    </row>
    <row r="17" spans="1:26" ht="16">
      <c r="A17" s="181" t="s">
        <v>423</v>
      </c>
      <c r="B17" s="2"/>
      <c r="C17" s="2"/>
      <c r="D17" s="2"/>
      <c r="E17" s="2"/>
      <c r="F17" s="124"/>
      <c r="G17" s="2"/>
      <c r="H17" s="2"/>
      <c r="I17" s="2"/>
      <c r="J17" s="2"/>
      <c r="K17" s="2"/>
      <c r="L17" s="2"/>
      <c r="M17" s="2"/>
      <c r="N17" s="2"/>
      <c r="O17" s="2"/>
      <c r="P17" s="2"/>
      <c r="Q17" s="2"/>
      <c r="R17" s="2"/>
      <c r="S17" s="2"/>
      <c r="T17" s="2"/>
      <c r="U17" s="2"/>
      <c r="V17" s="2"/>
      <c r="W17" s="2"/>
      <c r="X17" s="2"/>
      <c r="Y17" s="2"/>
      <c r="Z17" s="2"/>
    </row>
    <row r="18" spans="1:26" ht="16">
      <c r="A18" s="181" t="s">
        <v>424</v>
      </c>
      <c r="B18" s="2"/>
      <c r="C18" s="2"/>
      <c r="D18" s="2"/>
      <c r="E18" s="2"/>
      <c r="F18" s="124"/>
      <c r="G18" s="2"/>
      <c r="H18" s="2"/>
      <c r="I18" s="2"/>
      <c r="J18" s="2"/>
      <c r="K18" s="2"/>
      <c r="L18" s="2"/>
      <c r="M18" s="2"/>
      <c r="N18" s="2"/>
      <c r="O18" s="2"/>
      <c r="P18" s="2"/>
      <c r="Q18" s="2"/>
      <c r="R18" s="2"/>
      <c r="S18" s="2"/>
      <c r="T18" s="2"/>
      <c r="U18" s="2"/>
      <c r="V18" s="2"/>
      <c r="W18" s="2"/>
      <c r="X18" s="2"/>
      <c r="Y18" s="2"/>
      <c r="Z18" s="2"/>
    </row>
    <row r="19" spans="1:26" ht="17" thickBot="1">
      <c r="A19" s="181"/>
      <c r="B19" s="2"/>
      <c r="C19" s="2"/>
      <c r="D19" s="2"/>
      <c r="E19" s="2"/>
      <c r="F19" s="124"/>
      <c r="G19" s="2"/>
      <c r="H19" s="2"/>
      <c r="I19" s="2"/>
      <c r="J19" s="2"/>
      <c r="K19" s="2"/>
      <c r="L19" s="2"/>
      <c r="M19" s="2"/>
      <c r="N19" s="2"/>
      <c r="O19" s="2"/>
      <c r="P19" s="2"/>
      <c r="Q19" s="2"/>
      <c r="R19" s="2"/>
      <c r="S19" s="2"/>
      <c r="T19" s="2"/>
      <c r="U19" s="2"/>
      <c r="V19" s="2"/>
      <c r="W19" s="2"/>
      <c r="X19" s="2"/>
      <c r="Y19" s="2"/>
      <c r="Z19" s="2"/>
    </row>
    <row r="20" spans="1:26" ht="16">
      <c r="A20" s="182" t="s">
        <v>428</v>
      </c>
      <c r="B20" s="99"/>
      <c r="C20" s="99"/>
      <c r="D20" s="99"/>
      <c r="E20" s="99"/>
      <c r="F20" s="100"/>
      <c r="G20" s="2"/>
      <c r="H20" s="2"/>
      <c r="I20" s="2"/>
      <c r="J20" s="2"/>
      <c r="K20" s="2"/>
      <c r="L20" s="2"/>
      <c r="M20" s="2"/>
      <c r="N20" s="2"/>
      <c r="O20" s="2"/>
      <c r="P20" s="2"/>
      <c r="Q20" s="2"/>
      <c r="R20" s="2"/>
      <c r="S20" s="2"/>
      <c r="T20" s="2"/>
      <c r="U20" s="2"/>
      <c r="V20" s="2"/>
      <c r="W20" s="2"/>
      <c r="X20" s="2"/>
      <c r="Y20" s="2"/>
      <c r="Z20" s="2"/>
    </row>
    <row r="21" spans="1:26" ht="16">
      <c r="A21" s="181" t="s">
        <v>425</v>
      </c>
      <c r="B21" s="2"/>
      <c r="C21" s="2"/>
      <c r="D21" s="2"/>
      <c r="E21" s="2"/>
      <c r="F21" s="124"/>
      <c r="G21" s="2"/>
      <c r="H21" s="2"/>
      <c r="I21" s="2"/>
      <c r="J21" s="2"/>
      <c r="K21" s="2"/>
      <c r="L21" s="2"/>
      <c r="M21" s="2"/>
      <c r="N21" s="2"/>
      <c r="O21" s="2"/>
      <c r="P21" s="2"/>
      <c r="Q21" s="2"/>
      <c r="R21" s="2"/>
      <c r="S21" s="2"/>
      <c r="T21" s="2"/>
      <c r="U21" s="2"/>
      <c r="V21" s="2"/>
      <c r="W21" s="2"/>
      <c r="X21" s="2"/>
      <c r="Y21" s="2"/>
      <c r="Z21" s="2"/>
    </row>
    <row r="22" spans="1:26" ht="16">
      <c r="A22" s="181" t="s">
        <v>426</v>
      </c>
      <c r="B22" s="2"/>
      <c r="C22" s="2"/>
      <c r="D22" s="2"/>
      <c r="E22" s="2"/>
      <c r="F22" s="124"/>
      <c r="G22" s="2"/>
      <c r="H22" s="2"/>
      <c r="I22" s="2"/>
      <c r="J22" s="2"/>
      <c r="K22" s="2"/>
      <c r="L22" s="2"/>
      <c r="M22" s="2"/>
      <c r="N22" s="2"/>
      <c r="O22" s="2"/>
      <c r="P22" s="2"/>
      <c r="Q22" s="2"/>
      <c r="R22" s="2"/>
      <c r="S22" s="2"/>
      <c r="T22" s="2"/>
      <c r="U22" s="2"/>
      <c r="V22" s="2"/>
      <c r="W22" s="2"/>
      <c r="X22" s="2"/>
      <c r="Y22" s="2"/>
      <c r="Z22" s="2"/>
    </row>
    <row r="23" spans="1:26" ht="16">
      <c r="A23" s="181" t="s">
        <v>427</v>
      </c>
      <c r="B23" s="2"/>
      <c r="C23" s="2"/>
      <c r="D23" s="2"/>
      <c r="E23" s="2"/>
      <c r="F23" s="124"/>
      <c r="G23" s="2"/>
      <c r="H23" s="2"/>
      <c r="I23" s="2"/>
      <c r="J23" s="2"/>
      <c r="K23" s="2"/>
      <c r="L23" s="2"/>
      <c r="M23" s="2"/>
      <c r="N23" s="2"/>
      <c r="O23" s="2"/>
      <c r="P23" s="2"/>
      <c r="Q23" s="2"/>
      <c r="R23" s="2"/>
      <c r="S23" s="2"/>
      <c r="T23" s="2"/>
      <c r="U23" s="2"/>
      <c r="V23" s="2"/>
      <c r="W23" s="2"/>
      <c r="X23" s="2"/>
      <c r="Y23" s="2"/>
      <c r="Z23" s="2"/>
    </row>
    <row r="24" spans="1:26" ht="16">
      <c r="A24" s="181"/>
      <c r="B24" s="2"/>
      <c r="C24" s="2"/>
      <c r="D24" s="2"/>
      <c r="E24" s="2"/>
      <c r="F24" s="124"/>
      <c r="G24" s="2"/>
      <c r="H24" s="2"/>
      <c r="I24" s="2"/>
      <c r="J24" s="2"/>
      <c r="K24" s="2"/>
      <c r="L24" s="2"/>
      <c r="M24" s="2"/>
      <c r="N24" s="2"/>
      <c r="O24" s="2"/>
      <c r="P24" s="2"/>
      <c r="Q24" s="2"/>
      <c r="R24" s="2"/>
      <c r="S24" s="2"/>
      <c r="T24" s="2"/>
      <c r="U24" s="2"/>
      <c r="V24" s="2"/>
      <c r="W24" s="2"/>
      <c r="X24" s="2"/>
      <c r="Y24" s="2"/>
      <c r="Z24" s="2"/>
    </row>
    <row r="25" spans="1:26" ht="16">
      <c r="A25" s="181" t="s">
        <v>429</v>
      </c>
      <c r="B25" s="2"/>
      <c r="C25" s="2"/>
      <c r="D25" s="2"/>
      <c r="E25" s="2"/>
      <c r="F25" s="124"/>
      <c r="G25" s="2"/>
      <c r="H25" s="2"/>
      <c r="I25" s="2"/>
      <c r="J25" s="2"/>
      <c r="K25" s="2"/>
      <c r="L25" s="2"/>
      <c r="M25" s="2"/>
      <c r="N25" s="2"/>
      <c r="O25" s="2"/>
      <c r="P25" s="2"/>
      <c r="Q25" s="2"/>
      <c r="R25" s="2"/>
      <c r="S25" s="2"/>
      <c r="T25" s="2"/>
      <c r="U25" s="2"/>
      <c r="V25" s="2"/>
      <c r="W25" s="2"/>
      <c r="X25" s="2"/>
      <c r="Y25" s="2"/>
      <c r="Z25" s="2"/>
    </row>
    <row r="26" spans="1:26" ht="17" thickBot="1">
      <c r="A26" s="183" t="s">
        <v>430</v>
      </c>
      <c r="B26" s="126"/>
      <c r="C26" s="126"/>
      <c r="D26" s="126"/>
      <c r="E26" s="126"/>
      <c r="F26" s="127"/>
      <c r="G26" s="2"/>
      <c r="H26" s="2"/>
      <c r="I26" s="2"/>
      <c r="J26" s="2"/>
      <c r="K26" s="2"/>
      <c r="L26" s="2"/>
      <c r="M26" s="2"/>
      <c r="N26" s="2"/>
      <c r="O26" s="2"/>
      <c r="P26" s="2"/>
      <c r="Q26" s="2"/>
      <c r="R26" s="2"/>
      <c r="S26" s="2"/>
      <c r="T26" s="2"/>
      <c r="U26" s="2"/>
      <c r="V26" s="2"/>
      <c r="W26" s="2"/>
      <c r="X26" s="2"/>
      <c r="Y26" s="2"/>
      <c r="Z26" s="2"/>
    </row>
    <row r="27" spans="1:26" ht="18">
      <c r="A27" s="180"/>
      <c r="B27" s="2"/>
      <c r="C27" s="2"/>
      <c r="D27" s="2"/>
      <c r="E27" s="2"/>
      <c r="F27" s="124"/>
      <c r="G27" s="2"/>
      <c r="H27" s="2"/>
      <c r="I27" s="2"/>
      <c r="J27" s="2"/>
      <c r="K27" s="2"/>
      <c r="L27" s="2"/>
      <c r="M27" s="2"/>
      <c r="N27" s="2"/>
      <c r="O27" s="2"/>
      <c r="P27" s="2"/>
      <c r="Q27" s="2"/>
      <c r="R27" s="2"/>
      <c r="S27" s="2"/>
      <c r="T27" s="2"/>
      <c r="U27" s="2"/>
      <c r="V27" s="2"/>
      <c r="W27" s="2"/>
      <c r="X27" s="2"/>
      <c r="Y27" s="2"/>
      <c r="Z27" s="2"/>
    </row>
    <row r="28" spans="1:26" ht="18">
      <c r="A28" s="184" t="s">
        <v>431</v>
      </c>
      <c r="B28" s="185"/>
      <c r="C28" s="185"/>
      <c r="D28" s="185"/>
      <c r="E28" s="185"/>
      <c r="F28" s="186"/>
      <c r="G28" s="2"/>
      <c r="H28" s="2"/>
      <c r="I28" s="2"/>
      <c r="J28" s="2"/>
      <c r="K28" s="2"/>
      <c r="L28" s="2"/>
      <c r="M28" s="2"/>
      <c r="N28" s="2"/>
      <c r="O28" s="2"/>
      <c r="P28" s="2"/>
      <c r="Q28" s="2"/>
      <c r="R28" s="2"/>
      <c r="S28" s="2"/>
      <c r="T28" s="2"/>
      <c r="U28" s="2"/>
      <c r="V28" s="2"/>
      <c r="W28" s="2"/>
      <c r="X28" s="2"/>
      <c r="Y28" s="2"/>
      <c r="Z28" s="2"/>
    </row>
    <row r="29" spans="1:26" ht="18">
      <c r="A29" s="180"/>
      <c r="B29" s="2"/>
      <c r="C29" s="2"/>
      <c r="D29" s="2"/>
      <c r="E29" s="2"/>
      <c r="F29" s="124"/>
      <c r="G29" s="2"/>
      <c r="H29" s="2"/>
      <c r="I29" s="2"/>
      <c r="J29" s="2"/>
      <c r="K29" s="2"/>
      <c r="L29" s="2"/>
      <c r="M29" s="2"/>
      <c r="N29" s="2"/>
      <c r="O29" s="2"/>
      <c r="P29" s="2"/>
      <c r="Q29" s="2"/>
      <c r="R29" s="2"/>
      <c r="S29" s="2"/>
      <c r="T29" s="2"/>
      <c r="U29" s="2"/>
      <c r="V29" s="2"/>
      <c r="W29" s="2"/>
      <c r="X29" s="2"/>
      <c r="Y29" s="2"/>
      <c r="Z29" s="2"/>
    </row>
    <row r="30" spans="1:26" ht="16">
      <c r="A30" s="123" t="s">
        <v>8</v>
      </c>
      <c r="B30" s="2"/>
      <c r="C30" s="2"/>
      <c r="D30" s="2"/>
      <c r="E30" s="2"/>
      <c r="F30" s="124"/>
      <c r="G30" s="2"/>
      <c r="H30" s="2"/>
      <c r="I30" s="2"/>
      <c r="J30" s="2"/>
      <c r="K30" s="2"/>
      <c r="L30" s="2"/>
      <c r="M30" s="2"/>
      <c r="N30" s="2"/>
      <c r="O30" s="2"/>
      <c r="P30" s="2"/>
      <c r="Q30" s="2"/>
      <c r="R30" s="2"/>
      <c r="S30" s="2"/>
      <c r="T30" s="2"/>
      <c r="U30" s="2"/>
      <c r="V30" s="2"/>
      <c r="W30" s="2"/>
      <c r="X30" s="2"/>
      <c r="Y30" s="2"/>
      <c r="Z30" s="2"/>
    </row>
    <row r="31" spans="1:26" ht="16">
      <c r="A31" s="123" t="s">
        <v>9</v>
      </c>
      <c r="B31" s="2"/>
      <c r="C31" s="2"/>
      <c r="D31" s="2"/>
      <c r="E31" s="2"/>
      <c r="F31" s="124"/>
      <c r="G31" s="2"/>
      <c r="H31" s="2"/>
      <c r="I31" s="2"/>
      <c r="J31" s="2"/>
      <c r="K31" s="2"/>
      <c r="L31" s="2"/>
      <c r="M31" s="2"/>
      <c r="N31" s="2"/>
      <c r="O31" s="2"/>
      <c r="P31" s="2"/>
      <c r="Q31" s="2"/>
      <c r="R31" s="2"/>
      <c r="S31" s="2"/>
      <c r="T31" s="2"/>
      <c r="U31" s="2"/>
      <c r="V31" s="2"/>
      <c r="W31" s="2"/>
      <c r="X31" s="2"/>
      <c r="Y31" s="2"/>
      <c r="Z31" s="2"/>
    </row>
    <row r="32" spans="1:26" ht="16">
      <c r="A32" s="123" t="s">
        <v>10</v>
      </c>
      <c r="B32" s="2"/>
      <c r="C32" s="2"/>
      <c r="D32" s="2"/>
      <c r="E32" s="2"/>
      <c r="F32" s="124"/>
      <c r="G32" s="2"/>
      <c r="H32" s="2"/>
      <c r="I32" s="2"/>
      <c r="J32" s="2"/>
      <c r="K32" s="2"/>
      <c r="L32" s="2"/>
      <c r="M32" s="2"/>
      <c r="N32" s="2"/>
      <c r="O32" s="2"/>
      <c r="P32" s="2"/>
      <c r="Q32" s="2"/>
      <c r="R32" s="2"/>
      <c r="S32" s="2"/>
      <c r="T32" s="2"/>
      <c r="U32" s="2"/>
      <c r="V32" s="2"/>
      <c r="W32" s="2"/>
      <c r="X32" s="2"/>
      <c r="Y32" s="2"/>
      <c r="Z32" s="2"/>
    </row>
    <row r="33" spans="1:26" ht="16">
      <c r="A33" s="123"/>
      <c r="B33" s="2"/>
      <c r="C33" s="2"/>
      <c r="D33" s="2"/>
      <c r="E33" s="2"/>
      <c r="F33" s="124"/>
      <c r="G33" s="2"/>
      <c r="H33" s="2"/>
      <c r="I33" s="2"/>
      <c r="J33" s="2"/>
      <c r="K33" s="2"/>
      <c r="L33" s="2"/>
      <c r="M33" s="2"/>
      <c r="N33" s="2"/>
      <c r="O33" s="2"/>
      <c r="P33" s="2"/>
      <c r="Q33" s="2"/>
      <c r="R33" s="2"/>
      <c r="S33" s="2"/>
      <c r="T33" s="2"/>
      <c r="U33" s="2"/>
      <c r="V33" s="2"/>
      <c r="W33" s="2"/>
      <c r="X33" s="2"/>
      <c r="Y33" s="2"/>
      <c r="Z33" s="2"/>
    </row>
    <row r="34" spans="1:26" ht="16">
      <c r="A34" s="123" t="s">
        <v>11</v>
      </c>
      <c r="B34" s="2"/>
      <c r="C34" s="2"/>
      <c r="D34" s="2"/>
      <c r="E34" s="2"/>
      <c r="F34" s="124"/>
      <c r="G34" s="2"/>
      <c r="H34" s="2"/>
      <c r="I34" s="2"/>
      <c r="J34" s="2"/>
      <c r="K34" s="2"/>
      <c r="L34" s="2"/>
      <c r="M34" s="2"/>
      <c r="N34" s="2"/>
      <c r="O34" s="2"/>
      <c r="P34" s="2"/>
      <c r="Q34" s="2"/>
      <c r="R34" s="2"/>
      <c r="S34" s="2"/>
      <c r="T34" s="2"/>
      <c r="U34" s="2"/>
      <c r="V34" s="2"/>
      <c r="W34" s="2"/>
      <c r="X34" s="2"/>
      <c r="Y34" s="2"/>
      <c r="Z34" s="2"/>
    </row>
    <row r="35" spans="1:26" ht="16">
      <c r="A35" s="123"/>
      <c r="B35" s="2"/>
      <c r="C35" s="2"/>
      <c r="D35" s="2"/>
      <c r="E35" s="2"/>
      <c r="F35" s="124"/>
      <c r="G35" s="2"/>
      <c r="H35" s="2"/>
      <c r="I35" s="2"/>
      <c r="J35" s="2"/>
      <c r="K35" s="2"/>
      <c r="L35" s="2"/>
      <c r="M35" s="2"/>
      <c r="N35" s="2"/>
      <c r="O35" s="2"/>
      <c r="P35" s="2"/>
      <c r="Q35" s="2"/>
      <c r="R35" s="2"/>
      <c r="S35" s="2"/>
      <c r="T35" s="2"/>
      <c r="U35" s="2"/>
      <c r="V35" s="2"/>
      <c r="W35" s="2"/>
      <c r="X35" s="2"/>
      <c r="Y35" s="2"/>
      <c r="Z35" s="2"/>
    </row>
    <row r="36" spans="1:26" ht="16">
      <c r="A36" s="123" t="s">
        <v>12</v>
      </c>
      <c r="B36" s="2"/>
      <c r="C36" s="2"/>
      <c r="D36" s="2"/>
      <c r="E36" s="2"/>
      <c r="F36" s="124"/>
      <c r="G36" s="2"/>
      <c r="H36" s="2"/>
      <c r="I36" s="2"/>
      <c r="J36" s="2"/>
      <c r="K36" s="2"/>
      <c r="L36" s="2"/>
      <c r="M36" s="2"/>
      <c r="N36" s="2"/>
      <c r="O36" s="2"/>
      <c r="P36" s="2"/>
      <c r="Q36" s="2"/>
      <c r="R36" s="2"/>
      <c r="S36" s="2"/>
      <c r="T36" s="2"/>
      <c r="U36" s="2"/>
      <c r="V36" s="2"/>
      <c r="W36" s="2"/>
      <c r="X36" s="2"/>
      <c r="Y36" s="2"/>
      <c r="Z36" s="2"/>
    </row>
    <row r="37" spans="1:26" ht="16">
      <c r="A37" s="123"/>
      <c r="B37" s="2"/>
      <c r="C37" s="2"/>
      <c r="D37" s="2"/>
      <c r="E37" s="2"/>
      <c r="F37" s="124"/>
      <c r="G37" s="2"/>
      <c r="H37" s="2"/>
      <c r="I37" s="2"/>
      <c r="J37" s="2"/>
      <c r="K37" s="2"/>
      <c r="L37" s="2"/>
      <c r="M37" s="2"/>
      <c r="N37" s="2"/>
      <c r="O37" s="2"/>
      <c r="P37" s="2"/>
      <c r="Q37" s="2"/>
      <c r="R37" s="2"/>
      <c r="S37" s="2"/>
      <c r="T37" s="2"/>
      <c r="U37" s="2"/>
      <c r="V37" s="2"/>
      <c r="W37" s="2"/>
      <c r="X37" s="2"/>
      <c r="Y37" s="2"/>
      <c r="Z37" s="2"/>
    </row>
    <row r="38" spans="1:26" ht="16">
      <c r="A38" s="123" t="s">
        <v>13</v>
      </c>
      <c r="B38" s="2"/>
      <c r="C38" s="2"/>
      <c r="D38" s="2"/>
      <c r="E38" s="2"/>
      <c r="F38" s="124"/>
      <c r="G38" s="2"/>
      <c r="H38" s="2"/>
      <c r="I38" s="2"/>
      <c r="J38" s="2"/>
      <c r="K38" s="2"/>
      <c r="L38" s="2"/>
      <c r="M38" s="2"/>
      <c r="N38" s="2"/>
      <c r="O38" s="2"/>
      <c r="P38" s="2"/>
      <c r="Q38" s="2"/>
      <c r="R38" s="2"/>
      <c r="S38" s="2"/>
      <c r="T38" s="2"/>
      <c r="U38" s="2"/>
      <c r="V38" s="2"/>
      <c r="W38" s="2"/>
      <c r="X38" s="2"/>
      <c r="Y38" s="2"/>
      <c r="Z38" s="2"/>
    </row>
    <row r="39" spans="1:26" ht="17" thickBot="1">
      <c r="A39" s="125" t="s">
        <v>377</v>
      </c>
      <c r="B39" s="126"/>
      <c r="C39" s="126"/>
      <c r="D39" s="126"/>
      <c r="E39" s="126"/>
      <c r="F39" s="127"/>
      <c r="G39" s="2"/>
      <c r="H39" s="2"/>
      <c r="I39" s="2"/>
      <c r="J39" s="2"/>
      <c r="K39" s="2"/>
      <c r="L39" s="2"/>
      <c r="M39" s="2"/>
      <c r="N39" s="2"/>
      <c r="O39" s="2"/>
      <c r="P39" s="2"/>
      <c r="Q39" s="2"/>
      <c r="R39" s="2"/>
      <c r="S39" s="2"/>
      <c r="T39" s="2"/>
      <c r="U39" s="2"/>
      <c r="V39" s="2"/>
      <c r="W39" s="2"/>
      <c r="X39" s="2"/>
      <c r="Y39" s="2"/>
      <c r="Z39" s="2"/>
    </row>
    <row r="40" spans="1:26" ht="17" thickBot="1">
      <c r="A40" s="4"/>
      <c r="B40" s="2"/>
      <c r="C40" s="2"/>
      <c r="D40" s="2"/>
      <c r="E40" s="2"/>
      <c r="F40" s="2"/>
      <c r="G40" s="2"/>
      <c r="H40" s="2"/>
      <c r="I40" s="2"/>
      <c r="J40" s="2"/>
      <c r="K40" s="2"/>
      <c r="L40" s="2"/>
      <c r="M40" s="2"/>
      <c r="N40" s="2"/>
      <c r="O40" s="2"/>
      <c r="P40" s="2"/>
      <c r="Q40" s="2"/>
      <c r="R40" s="2"/>
      <c r="S40" s="2"/>
      <c r="T40" s="2"/>
      <c r="U40" s="2"/>
      <c r="V40" s="2"/>
      <c r="W40" s="2"/>
      <c r="X40" s="2"/>
      <c r="Y40" s="2"/>
      <c r="Z40" s="2"/>
    </row>
    <row r="41" spans="1:26" ht="16">
      <c r="A41" s="131" t="s">
        <v>378</v>
      </c>
      <c r="B41" s="99"/>
      <c r="C41" s="99"/>
      <c r="D41" s="99"/>
      <c r="E41" s="99"/>
      <c r="F41" s="100"/>
      <c r="G41" s="2"/>
      <c r="H41" s="2"/>
      <c r="I41" s="2"/>
      <c r="J41" s="2"/>
      <c r="K41" s="2"/>
      <c r="L41" s="2"/>
      <c r="M41" s="2"/>
      <c r="N41" s="2"/>
      <c r="O41" s="2"/>
      <c r="P41" s="2"/>
      <c r="Q41" s="2"/>
      <c r="R41" s="2"/>
      <c r="S41" s="2"/>
      <c r="T41" s="2"/>
      <c r="U41" s="2"/>
      <c r="V41" s="2"/>
      <c r="W41" s="2"/>
      <c r="X41" s="2"/>
      <c r="Y41" s="2"/>
      <c r="Z41" s="2"/>
    </row>
    <row r="42" spans="1:26" ht="17" thickBot="1">
      <c r="A42" s="132" t="s">
        <v>14</v>
      </c>
      <c r="B42" s="126"/>
      <c r="C42" s="126"/>
      <c r="D42" s="126"/>
      <c r="E42" s="126"/>
      <c r="F42" s="127"/>
      <c r="G42" s="2"/>
      <c r="H42" s="2"/>
      <c r="I42" s="2"/>
      <c r="J42" s="2"/>
      <c r="K42" s="2"/>
      <c r="L42" s="2"/>
      <c r="M42" s="2"/>
      <c r="N42" s="2"/>
      <c r="O42" s="2"/>
      <c r="P42" s="2"/>
      <c r="Q42" s="2"/>
      <c r="R42" s="2"/>
      <c r="S42" s="2"/>
      <c r="T42" s="2"/>
      <c r="U42" s="2"/>
      <c r="V42" s="2"/>
      <c r="W42" s="2"/>
      <c r="X42" s="2"/>
      <c r="Y42" s="2"/>
      <c r="Z42" s="2"/>
    </row>
    <row r="43" spans="1:26" ht="17" thickBot="1">
      <c r="A43" s="4"/>
      <c r="B43" s="2"/>
      <c r="C43" s="2"/>
      <c r="D43" s="2"/>
      <c r="E43" s="2"/>
      <c r="F43" s="2"/>
      <c r="G43" s="2"/>
      <c r="H43" s="2"/>
      <c r="I43" s="2"/>
      <c r="J43" s="2"/>
      <c r="K43" s="2"/>
      <c r="L43" s="2"/>
      <c r="M43" s="2"/>
      <c r="N43" s="2"/>
      <c r="O43" s="2"/>
      <c r="P43" s="2"/>
      <c r="Q43" s="2"/>
      <c r="R43" s="2"/>
      <c r="S43" s="2"/>
      <c r="T43" s="2"/>
      <c r="U43" s="2"/>
      <c r="V43" s="2"/>
      <c r="W43" s="2"/>
      <c r="X43" s="2"/>
      <c r="Y43" s="2"/>
      <c r="Z43" s="2"/>
    </row>
    <row r="44" spans="1:26" ht="16">
      <c r="A44" s="131" t="s">
        <v>15</v>
      </c>
      <c r="B44" s="99"/>
      <c r="C44" s="99"/>
      <c r="D44" s="99"/>
      <c r="E44" s="99"/>
      <c r="F44" s="100"/>
      <c r="G44" s="2"/>
      <c r="H44" s="2"/>
      <c r="I44" s="2"/>
      <c r="J44" s="2"/>
      <c r="K44" s="2"/>
      <c r="L44" s="2"/>
      <c r="M44" s="2"/>
      <c r="N44" s="2"/>
      <c r="O44" s="2"/>
      <c r="P44" s="2"/>
      <c r="Q44" s="2"/>
      <c r="R44" s="2"/>
      <c r="S44" s="2"/>
      <c r="T44" s="2"/>
      <c r="U44" s="2"/>
      <c r="V44" s="2"/>
      <c r="W44" s="2"/>
      <c r="X44" s="2"/>
      <c r="Y44" s="2"/>
      <c r="Z44" s="2"/>
    </row>
    <row r="45" spans="1:26" ht="16">
      <c r="A45" s="123" t="s">
        <v>16</v>
      </c>
      <c r="B45" s="2"/>
      <c r="C45" s="2"/>
      <c r="D45" s="2"/>
      <c r="E45" s="2"/>
      <c r="F45" s="124"/>
      <c r="G45" s="2"/>
      <c r="H45" s="2"/>
      <c r="I45" s="2"/>
      <c r="J45" s="2"/>
      <c r="K45" s="2"/>
      <c r="L45" s="2"/>
      <c r="M45" s="2"/>
      <c r="N45" s="2"/>
      <c r="O45" s="2"/>
      <c r="P45" s="2"/>
      <c r="Q45" s="2"/>
      <c r="R45" s="2"/>
      <c r="S45" s="2"/>
      <c r="T45" s="2"/>
      <c r="U45" s="2"/>
      <c r="V45" s="2"/>
      <c r="W45" s="2"/>
      <c r="X45" s="2"/>
      <c r="Y45" s="2"/>
      <c r="Z45" s="2"/>
    </row>
    <row r="46" spans="1:26" ht="16">
      <c r="A46" s="123" t="s">
        <v>17</v>
      </c>
      <c r="B46" s="2"/>
      <c r="C46" s="2"/>
      <c r="D46" s="2"/>
      <c r="E46" s="2"/>
      <c r="F46" s="124"/>
      <c r="G46" s="2"/>
      <c r="H46" s="2"/>
      <c r="I46" s="2"/>
      <c r="J46" s="2"/>
      <c r="K46" s="2"/>
      <c r="L46" s="2"/>
      <c r="M46" s="2"/>
      <c r="N46" s="2"/>
      <c r="O46" s="2"/>
      <c r="P46" s="2"/>
      <c r="Q46" s="2"/>
      <c r="R46" s="2"/>
      <c r="S46" s="2"/>
      <c r="T46" s="2"/>
      <c r="U46" s="2"/>
      <c r="V46" s="2"/>
      <c r="W46" s="2"/>
      <c r="X46" s="2"/>
      <c r="Y46" s="2"/>
      <c r="Z46" s="2"/>
    </row>
    <row r="47" spans="1:26" ht="17" thickBot="1">
      <c r="A47" s="125" t="s">
        <v>18</v>
      </c>
      <c r="B47" s="126"/>
      <c r="C47" s="126"/>
      <c r="D47" s="126"/>
      <c r="E47" s="126"/>
      <c r="F47" s="127"/>
      <c r="G47" s="2"/>
      <c r="H47" s="2"/>
      <c r="I47" s="2"/>
      <c r="J47" s="2"/>
      <c r="K47" s="2"/>
      <c r="L47" s="2"/>
      <c r="M47" s="2"/>
      <c r="N47" s="2"/>
      <c r="O47" s="2"/>
      <c r="P47" s="2"/>
      <c r="Q47" s="2"/>
      <c r="R47" s="2"/>
      <c r="S47" s="2"/>
      <c r="T47" s="2"/>
      <c r="U47" s="2"/>
      <c r="V47" s="2"/>
      <c r="W47" s="2"/>
      <c r="X47" s="2"/>
      <c r="Y47" s="2"/>
      <c r="Z47" s="2"/>
    </row>
    <row r="48" spans="1:26" ht="17" thickBot="1">
      <c r="A48" s="4"/>
      <c r="B48" s="2"/>
      <c r="C48" s="2"/>
      <c r="D48" s="2"/>
      <c r="E48" s="2"/>
      <c r="F48" s="2"/>
      <c r="G48" s="2"/>
      <c r="H48" s="2"/>
      <c r="I48" s="2"/>
      <c r="J48" s="2"/>
      <c r="K48" s="2"/>
      <c r="L48" s="2"/>
      <c r="M48" s="2"/>
      <c r="N48" s="2"/>
      <c r="O48" s="2"/>
      <c r="P48" s="2"/>
      <c r="Q48" s="2"/>
      <c r="R48" s="2"/>
      <c r="S48" s="2"/>
      <c r="T48" s="2"/>
      <c r="U48" s="2"/>
      <c r="V48" s="2"/>
      <c r="W48" s="2"/>
      <c r="X48" s="2"/>
      <c r="Y48" s="2"/>
      <c r="Z48" s="2"/>
    </row>
    <row r="49" spans="1:26" ht="16">
      <c r="A49" s="131" t="s">
        <v>19</v>
      </c>
      <c r="B49" s="99"/>
      <c r="C49" s="99"/>
      <c r="D49" s="99"/>
      <c r="E49" s="99"/>
      <c r="F49" s="100"/>
      <c r="G49" s="2"/>
      <c r="H49" s="2"/>
      <c r="I49" s="2"/>
      <c r="J49" s="2"/>
      <c r="K49" s="2"/>
      <c r="L49" s="2"/>
      <c r="M49" s="2"/>
      <c r="N49" s="2"/>
      <c r="O49" s="2"/>
      <c r="P49" s="2"/>
      <c r="Q49" s="2"/>
      <c r="R49" s="2"/>
      <c r="S49" s="2"/>
      <c r="T49" s="2"/>
      <c r="U49" s="2"/>
      <c r="V49" s="2"/>
      <c r="W49" s="2"/>
      <c r="X49" s="2"/>
      <c r="Y49" s="2"/>
      <c r="Z49" s="2"/>
    </row>
    <row r="50" spans="1:26" ht="16">
      <c r="A50" s="123" t="s">
        <v>379</v>
      </c>
      <c r="B50" s="2"/>
      <c r="C50" s="2"/>
      <c r="D50" s="2"/>
      <c r="E50" s="2"/>
      <c r="F50" s="124"/>
      <c r="G50" s="2"/>
      <c r="H50" s="2"/>
      <c r="I50" s="2"/>
      <c r="J50" s="2"/>
      <c r="K50" s="2"/>
      <c r="L50" s="2"/>
      <c r="M50" s="2"/>
      <c r="N50" s="2"/>
      <c r="O50" s="2"/>
      <c r="P50" s="2"/>
      <c r="Q50" s="2"/>
      <c r="R50" s="2"/>
      <c r="S50" s="2"/>
      <c r="T50" s="2"/>
      <c r="U50" s="2"/>
      <c r="V50" s="2"/>
      <c r="W50" s="2"/>
      <c r="X50" s="2"/>
      <c r="Y50" s="2"/>
      <c r="Z50" s="2"/>
    </row>
    <row r="51" spans="1:26" ht="16">
      <c r="A51" s="123" t="s">
        <v>20</v>
      </c>
      <c r="B51" s="2"/>
      <c r="C51" s="2"/>
      <c r="D51" s="2"/>
      <c r="E51" s="2"/>
      <c r="F51" s="124"/>
      <c r="G51" s="2"/>
      <c r="H51" s="2"/>
      <c r="I51" s="2"/>
      <c r="J51" s="2"/>
      <c r="K51" s="2"/>
      <c r="L51" s="2"/>
      <c r="M51" s="2"/>
      <c r="N51" s="2"/>
      <c r="O51" s="2"/>
      <c r="P51" s="2"/>
      <c r="Q51" s="2"/>
      <c r="R51" s="2"/>
      <c r="S51" s="2"/>
      <c r="T51" s="2"/>
      <c r="U51" s="2"/>
      <c r="V51" s="2"/>
      <c r="W51" s="2"/>
      <c r="X51" s="2"/>
      <c r="Y51" s="2"/>
      <c r="Z51" s="2"/>
    </row>
    <row r="52" spans="1:26" ht="16">
      <c r="A52" s="123" t="s">
        <v>21</v>
      </c>
      <c r="B52" s="2"/>
      <c r="C52" s="2"/>
      <c r="D52" s="2"/>
      <c r="E52" s="2"/>
      <c r="F52" s="124"/>
      <c r="G52" s="2"/>
      <c r="H52" s="2"/>
      <c r="I52" s="2"/>
      <c r="J52" s="2"/>
      <c r="K52" s="2"/>
      <c r="L52" s="2"/>
      <c r="M52" s="2"/>
      <c r="N52" s="2"/>
      <c r="O52" s="2"/>
      <c r="P52" s="2"/>
      <c r="Q52" s="2"/>
      <c r="R52" s="2"/>
      <c r="S52" s="2"/>
      <c r="T52" s="2"/>
      <c r="U52" s="2"/>
      <c r="V52" s="2"/>
      <c r="W52" s="2"/>
      <c r="X52" s="2"/>
      <c r="Y52" s="2"/>
      <c r="Z52" s="2"/>
    </row>
    <row r="53" spans="1:26" ht="16">
      <c r="A53" s="123" t="s">
        <v>22</v>
      </c>
      <c r="B53" s="2"/>
      <c r="C53" s="2"/>
      <c r="D53" s="2"/>
      <c r="E53" s="2"/>
      <c r="F53" s="124"/>
      <c r="G53" s="2"/>
      <c r="H53" s="2"/>
      <c r="I53" s="2"/>
      <c r="J53" s="2"/>
      <c r="K53" s="2"/>
      <c r="L53" s="2"/>
      <c r="M53" s="2"/>
      <c r="N53" s="2"/>
      <c r="O53" s="2"/>
      <c r="P53" s="2"/>
      <c r="Q53" s="2"/>
      <c r="R53" s="2"/>
      <c r="S53" s="2"/>
      <c r="T53" s="2"/>
      <c r="U53" s="2"/>
      <c r="V53" s="2"/>
      <c r="W53" s="2"/>
      <c r="X53" s="2"/>
      <c r="Y53" s="2"/>
      <c r="Z53" s="2"/>
    </row>
    <row r="54" spans="1:26" ht="16">
      <c r="A54" s="133" t="s">
        <v>23</v>
      </c>
      <c r="B54" s="2"/>
      <c r="C54" s="2"/>
      <c r="D54" s="2"/>
      <c r="E54" s="2"/>
      <c r="F54" s="124"/>
      <c r="G54" s="2"/>
      <c r="H54" s="2"/>
      <c r="I54" s="2"/>
      <c r="J54" s="2"/>
      <c r="K54" s="2"/>
      <c r="L54" s="2"/>
      <c r="M54" s="2"/>
      <c r="N54" s="2"/>
      <c r="O54" s="2"/>
      <c r="P54" s="2"/>
      <c r="Q54" s="2"/>
      <c r="R54" s="2"/>
      <c r="S54" s="2"/>
      <c r="T54" s="2"/>
      <c r="U54" s="2"/>
      <c r="V54" s="2"/>
      <c r="W54" s="2"/>
      <c r="X54" s="2"/>
      <c r="Y54" s="2"/>
      <c r="Z54" s="2"/>
    </row>
    <row r="55" spans="1:26" ht="16">
      <c r="A55" s="133" t="s">
        <v>24</v>
      </c>
      <c r="B55" s="2"/>
      <c r="C55" s="2"/>
      <c r="D55" s="2"/>
      <c r="E55" s="2"/>
      <c r="F55" s="124"/>
      <c r="G55" s="2"/>
      <c r="H55" s="2"/>
      <c r="I55" s="2"/>
      <c r="J55" s="2"/>
      <c r="K55" s="2"/>
      <c r="L55" s="2"/>
      <c r="M55" s="2"/>
      <c r="N55" s="2"/>
      <c r="O55" s="2"/>
      <c r="P55" s="2"/>
      <c r="Q55" s="2"/>
      <c r="R55" s="2"/>
      <c r="S55" s="2"/>
      <c r="T55" s="2"/>
      <c r="U55" s="2"/>
      <c r="V55" s="2"/>
      <c r="W55" s="2"/>
      <c r="X55" s="2"/>
      <c r="Y55" s="2"/>
      <c r="Z55" s="2"/>
    </row>
    <row r="56" spans="1:26" ht="16">
      <c r="A56" s="133" t="s">
        <v>25</v>
      </c>
      <c r="B56" s="2"/>
      <c r="C56" s="2"/>
      <c r="D56" s="2"/>
      <c r="E56" s="2"/>
      <c r="F56" s="124"/>
      <c r="G56" s="2"/>
      <c r="H56" s="2"/>
      <c r="I56" s="2"/>
      <c r="J56" s="2"/>
      <c r="K56" s="2"/>
      <c r="L56" s="2"/>
      <c r="M56" s="2"/>
      <c r="N56" s="2"/>
      <c r="O56" s="2"/>
      <c r="P56" s="2"/>
      <c r="Q56" s="2"/>
      <c r="R56" s="2"/>
      <c r="S56" s="2"/>
      <c r="T56" s="2"/>
      <c r="U56" s="2"/>
      <c r="V56" s="2"/>
      <c r="W56" s="2"/>
      <c r="X56" s="2"/>
      <c r="Y56" s="2"/>
      <c r="Z56" s="2"/>
    </row>
    <row r="57" spans="1:26" ht="17" thickBot="1">
      <c r="A57" s="132" t="s">
        <v>380</v>
      </c>
      <c r="B57" s="126"/>
      <c r="C57" s="126"/>
      <c r="D57" s="126"/>
      <c r="E57" s="126"/>
      <c r="F57" s="127"/>
      <c r="G57" s="2"/>
      <c r="H57" s="2"/>
      <c r="I57" s="2"/>
      <c r="J57" s="2"/>
      <c r="K57" s="2"/>
      <c r="L57" s="2"/>
      <c r="M57" s="2"/>
      <c r="N57" s="2"/>
      <c r="O57" s="2"/>
      <c r="P57" s="2"/>
      <c r="Q57" s="2"/>
      <c r="R57" s="2"/>
      <c r="S57" s="2"/>
      <c r="T57" s="2"/>
      <c r="U57" s="2"/>
      <c r="V57" s="2"/>
      <c r="W57" s="2"/>
      <c r="X57" s="2"/>
      <c r="Y57" s="2"/>
      <c r="Z57" s="2"/>
    </row>
    <row r="58" spans="1:26" ht="17" thickBot="1">
      <c r="A58" s="4"/>
      <c r="B58" s="2"/>
      <c r="C58" s="2"/>
      <c r="D58" s="2"/>
      <c r="E58" s="2"/>
      <c r="F58" s="2"/>
      <c r="G58" s="2"/>
      <c r="H58" s="2"/>
      <c r="I58" s="2"/>
      <c r="J58" s="2"/>
      <c r="K58" s="2"/>
      <c r="L58" s="2"/>
      <c r="M58" s="2"/>
      <c r="N58" s="2"/>
      <c r="O58" s="2"/>
      <c r="P58" s="2"/>
      <c r="Q58" s="2"/>
      <c r="R58" s="2"/>
      <c r="S58" s="2"/>
      <c r="T58" s="2"/>
      <c r="U58" s="2"/>
      <c r="V58" s="2"/>
      <c r="W58" s="2"/>
      <c r="X58" s="2"/>
      <c r="Y58" s="2"/>
      <c r="Z58" s="2"/>
    </row>
    <row r="59" spans="1:26" ht="23">
      <c r="A59" s="134" t="s">
        <v>26</v>
      </c>
      <c r="B59" s="99"/>
      <c r="C59" s="99"/>
      <c r="D59" s="99"/>
      <c r="E59" s="99"/>
      <c r="F59" s="100"/>
      <c r="G59" s="2"/>
      <c r="H59" s="2"/>
      <c r="I59" s="2"/>
      <c r="J59" s="2"/>
      <c r="K59" s="2"/>
      <c r="L59" s="2"/>
      <c r="M59" s="2"/>
      <c r="N59" s="2"/>
      <c r="O59" s="2"/>
      <c r="P59" s="2"/>
      <c r="Q59" s="2"/>
      <c r="R59" s="2"/>
      <c r="S59" s="2"/>
      <c r="T59" s="2"/>
      <c r="U59" s="2"/>
      <c r="V59" s="2"/>
      <c r="W59" s="2"/>
      <c r="X59" s="2"/>
      <c r="Y59" s="2"/>
      <c r="Z59" s="2"/>
    </row>
    <row r="60" spans="1:26" ht="16">
      <c r="A60" s="123" t="s">
        <v>437</v>
      </c>
      <c r="B60" s="2"/>
      <c r="C60" s="2"/>
      <c r="D60" s="2"/>
      <c r="E60" s="2"/>
      <c r="F60" s="124"/>
      <c r="G60" s="2"/>
      <c r="H60" s="2"/>
      <c r="I60" s="2"/>
      <c r="J60" s="2"/>
      <c r="K60" s="2"/>
      <c r="L60" s="2"/>
      <c r="M60" s="2"/>
      <c r="N60" s="2"/>
      <c r="O60" s="2"/>
      <c r="P60" s="2"/>
      <c r="Q60" s="2"/>
      <c r="R60" s="2"/>
      <c r="S60" s="2"/>
      <c r="T60" s="2"/>
      <c r="U60" s="2"/>
      <c r="V60" s="2"/>
      <c r="W60" s="2"/>
      <c r="X60" s="2"/>
      <c r="Y60" s="2"/>
      <c r="Z60" s="2"/>
    </row>
    <row r="61" spans="1:26" ht="16">
      <c r="A61" s="123" t="s">
        <v>27</v>
      </c>
      <c r="B61" s="2"/>
      <c r="C61" s="2"/>
      <c r="D61" s="2"/>
      <c r="E61" s="2"/>
      <c r="F61" s="124"/>
      <c r="G61" s="2"/>
      <c r="H61" s="2"/>
      <c r="I61" s="2"/>
      <c r="J61" s="2"/>
      <c r="K61" s="2"/>
      <c r="L61" s="2"/>
      <c r="M61" s="2"/>
      <c r="N61" s="2"/>
      <c r="O61" s="2"/>
      <c r="P61" s="2"/>
      <c r="Q61" s="2"/>
      <c r="R61" s="2"/>
      <c r="S61" s="2"/>
      <c r="T61" s="2"/>
      <c r="U61" s="2"/>
      <c r="V61" s="2"/>
      <c r="W61" s="2"/>
      <c r="X61" s="2"/>
      <c r="Y61" s="2"/>
      <c r="Z61" s="2"/>
    </row>
    <row r="62" spans="1:26" ht="16">
      <c r="A62" s="123" t="s">
        <v>28</v>
      </c>
      <c r="B62" s="2"/>
      <c r="C62" s="2"/>
      <c r="D62" s="2"/>
      <c r="E62" s="2"/>
      <c r="F62" s="124"/>
      <c r="G62" s="2"/>
      <c r="H62" s="2"/>
      <c r="I62" s="2"/>
      <c r="J62" s="2"/>
      <c r="K62" s="2"/>
      <c r="L62" s="2"/>
      <c r="M62" s="2"/>
      <c r="N62" s="2"/>
      <c r="O62" s="2"/>
      <c r="P62" s="2"/>
      <c r="Q62" s="2"/>
      <c r="R62" s="2"/>
      <c r="S62" s="2"/>
      <c r="T62" s="2"/>
      <c r="U62" s="2"/>
      <c r="V62" s="2"/>
      <c r="W62" s="2"/>
      <c r="X62" s="2"/>
      <c r="Y62" s="2"/>
      <c r="Z62" s="2"/>
    </row>
    <row r="63" spans="1:26" ht="17" thickBot="1">
      <c r="A63" s="125" t="s">
        <v>29</v>
      </c>
      <c r="B63" s="126"/>
      <c r="C63" s="126"/>
      <c r="D63" s="126"/>
      <c r="E63" s="126"/>
      <c r="F63" s="127"/>
      <c r="G63" s="2"/>
      <c r="H63" s="2"/>
      <c r="I63" s="2"/>
      <c r="J63" s="2"/>
      <c r="K63" s="2"/>
      <c r="L63" s="2"/>
      <c r="M63" s="2"/>
      <c r="N63" s="2"/>
      <c r="O63" s="2"/>
      <c r="P63" s="2"/>
      <c r="Q63" s="2"/>
      <c r="R63" s="2"/>
      <c r="S63" s="2"/>
      <c r="T63" s="2"/>
      <c r="U63" s="2"/>
      <c r="V63" s="2"/>
      <c r="W63" s="2"/>
      <c r="X63" s="2"/>
      <c r="Y63" s="2"/>
      <c r="Z63" s="2"/>
    </row>
    <row r="64" spans="1:26" ht="1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ht="16">
      <c r="A65" s="4" t="s">
        <v>438</v>
      </c>
      <c r="B65" s="2"/>
      <c r="C65" s="2"/>
      <c r="D65" s="2"/>
      <c r="E65" s="2"/>
      <c r="F65" s="2"/>
      <c r="G65" s="2"/>
      <c r="H65" s="2"/>
      <c r="I65" s="2"/>
      <c r="J65" s="2"/>
      <c r="K65" s="2"/>
      <c r="L65" s="2"/>
      <c r="M65" s="2"/>
      <c r="N65" s="2"/>
      <c r="O65" s="2"/>
      <c r="P65" s="2"/>
      <c r="Q65" s="2"/>
      <c r="R65" s="2"/>
      <c r="S65" s="2"/>
      <c r="T65" s="2"/>
      <c r="U65" s="2"/>
      <c r="V65" s="2"/>
      <c r="W65" s="2"/>
      <c r="X65" s="2"/>
      <c r="Y65" s="2"/>
      <c r="Z65" s="2"/>
    </row>
    <row r="66" spans="1:26" ht="16">
      <c r="A66" s="2" t="s">
        <v>30</v>
      </c>
      <c r="B66" s="2"/>
      <c r="C66" s="2"/>
      <c r="D66" s="2"/>
      <c r="E66" s="2"/>
      <c r="F66" s="2"/>
      <c r="G66" s="2"/>
      <c r="H66" s="2"/>
      <c r="I66" s="2"/>
      <c r="J66" s="2"/>
      <c r="K66" s="2"/>
      <c r="L66" s="2"/>
      <c r="M66" s="2"/>
      <c r="N66" s="2"/>
      <c r="O66" s="2"/>
      <c r="P66" s="2"/>
      <c r="Q66" s="2"/>
      <c r="R66" s="2"/>
      <c r="S66" s="2"/>
      <c r="T66" s="2"/>
      <c r="U66" s="2"/>
      <c r="V66" s="2"/>
      <c r="W66" s="2"/>
      <c r="X66" s="2"/>
      <c r="Y66" s="2"/>
      <c r="Z66" s="2"/>
    </row>
    <row r="67" spans="1:26" ht="16">
      <c r="A67" s="2" t="s">
        <v>31</v>
      </c>
      <c r="B67" s="2"/>
      <c r="C67" s="2"/>
      <c r="D67" s="2"/>
      <c r="E67" s="2"/>
      <c r="F67" s="2"/>
      <c r="G67" s="2"/>
      <c r="H67" s="2"/>
      <c r="I67" s="2"/>
      <c r="J67" s="2"/>
      <c r="K67" s="2"/>
      <c r="L67" s="2"/>
      <c r="M67" s="2"/>
      <c r="N67" s="2"/>
      <c r="O67" s="2"/>
      <c r="P67" s="2"/>
      <c r="Q67" s="2"/>
      <c r="R67" s="2"/>
      <c r="S67" s="2"/>
      <c r="T67" s="2"/>
      <c r="U67" s="2"/>
      <c r="V67" s="2"/>
      <c r="W67" s="2"/>
      <c r="X67" s="2"/>
      <c r="Y67" s="2"/>
      <c r="Z67" s="2"/>
    </row>
    <row r="68" spans="1:26" ht="16">
      <c r="A68" s="2" t="s">
        <v>32</v>
      </c>
      <c r="B68" s="2"/>
      <c r="C68" s="2"/>
      <c r="D68" s="2"/>
      <c r="E68" s="2"/>
      <c r="F68" s="2"/>
      <c r="G68" s="2"/>
      <c r="H68" s="2"/>
      <c r="I68" s="2"/>
      <c r="J68" s="2"/>
      <c r="K68" s="2"/>
      <c r="L68" s="2"/>
      <c r="M68" s="2"/>
      <c r="N68" s="2"/>
      <c r="O68" s="2"/>
      <c r="P68" s="2"/>
      <c r="Q68" s="2"/>
      <c r="R68" s="2"/>
      <c r="S68" s="2"/>
      <c r="T68" s="2"/>
      <c r="U68" s="2"/>
      <c r="V68" s="2"/>
      <c r="W68" s="2"/>
      <c r="X68" s="2"/>
      <c r="Y68" s="2"/>
      <c r="Z68" s="2"/>
    </row>
    <row r="69" spans="1:26" ht="16">
      <c r="A69" s="2" t="s">
        <v>33</v>
      </c>
      <c r="B69" s="2"/>
      <c r="C69" s="2"/>
      <c r="D69" s="2"/>
      <c r="E69" s="2"/>
      <c r="F69" s="2"/>
      <c r="G69" s="2"/>
      <c r="H69" s="2"/>
      <c r="I69" s="2"/>
      <c r="J69" s="2"/>
      <c r="K69" s="2"/>
      <c r="L69" s="2"/>
      <c r="M69" s="2"/>
      <c r="N69" s="2"/>
      <c r="O69" s="2"/>
      <c r="P69" s="2"/>
      <c r="Q69" s="2"/>
      <c r="R69" s="2"/>
      <c r="S69" s="2"/>
      <c r="T69" s="2"/>
      <c r="U69" s="2"/>
      <c r="V69" s="2"/>
      <c r="W69" s="2"/>
      <c r="X69" s="2"/>
      <c r="Y69" s="2"/>
      <c r="Z69" s="2"/>
    </row>
    <row r="70" spans="1:26" ht="16">
      <c r="A70" s="2" t="s">
        <v>34</v>
      </c>
      <c r="B70" s="2"/>
      <c r="C70" s="2"/>
      <c r="D70" s="2"/>
      <c r="E70" s="2"/>
      <c r="F70" s="2"/>
      <c r="G70" s="2"/>
      <c r="H70" s="2"/>
      <c r="I70" s="2"/>
      <c r="J70" s="2"/>
      <c r="K70" s="2"/>
      <c r="L70" s="2"/>
      <c r="M70" s="2"/>
      <c r="N70" s="2"/>
      <c r="O70" s="2"/>
      <c r="P70" s="2"/>
      <c r="Q70" s="2"/>
      <c r="R70" s="2"/>
      <c r="S70" s="2"/>
      <c r="T70" s="2"/>
      <c r="U70" s="2"/>
      <c r="V70" s="2"/>
      <c r="W70" s="2"/>
      <c r="X70" s="2"/>
      <c r="Y70" s="2"/>
      <c r="Z70" s="2"/>
    </row>
    <row r="71" spans="1:26" ht="16">
      <c r="A71" s="2" t="s">
        <v>35</v>
      </c>
      <c r="B71" s="2"/>
      <c r="C71" s="2"/>
      <c r="D71" s="2"/>
      <c r="E71" s="2"/>
      <c r="F71" s="2"/>
      <c r="G71" s="2"/>
      <c r="H71" s="2"/>
      <c r="I71" s="2"/>
      <c r="J71" s="2"/>
      <c r="K71" s="2"/>
      <c r="L71" s="2"/>
      <c r="M71" s="2"/>
      <c r="N71" s="2"/>
      <c r="O71" s="2"/>
      <c r="P71" s="2"/>
      <c r="Q71" s="2"/>
      <c r="R71" s="2"/>
      <c r="S71" s="2"/>
      <c r="T71" s="2"/>
      <c r="U71" s="2"/>
      <c r="V71" s="2"/>
      <c r="W71" s="2"/>
      <c r="X71" s="2"/>
      <c r="Y71" s="2"/>
      <c r="Z71" s="2"/>
    </row>
    <row r="72" spans="1:26" ht="16">
      <c r="A72" s="2" t="s">
        <v>36</v>
      </c>
      <c r="B72" s="2"/>
      <c r="C72" s="2"/>
      <c r="D72" s="2"/>
      <c r="E72" s="2"/>
      <c r="F72" s="2"/>
      <c r="G72" s="2"/>
      <c r="H72" s="2"/>
      <c r="I72" s="2"/>
      <c r="J72" s="2"/>
      <c r="K72" s="2"/>
      <c r="L72" s="2"/>
      <c r="M72" s="2"/>
      <c r="N72" s="2"/>
      <c r="O72" s="2"/>
      <c r="P72" s="2"/>
      <c r="Q72" s="2"/>
      <c r="R72" s="2"/>
      <c r="S72" s="2"/>
      <c r="T72" s="2"/>
      <c r="U72" s="2"/>
      <c r="V72" s="2"/>
      <c r="W72" s="2"/>
      <c r="X72" s="2"/>
      <c r="Y72" s="2"/>
      <c r="Z72" s="2"/>
    </row>
    <row r="73" spans="1:26" ht="16">
      <c r="A73" s="2" t="s">
        <v>37</v>
      </c>
      <c r="B73" s="2"/>
      <c r="C73" s="2"/>
      <c r="D73" s="2"/>
      <c r="E73" s="2"/>
      <c r="F73" s="2"/>
      <c r="G73" s="2"/>
      <c r="H73" s="2"/>
      <c r="I73" s="2"/>
      <c r="J73" s="2"/>
      <c r="K73" s="2"/>
      <c r="L73" s="2"/>
      <c r="M73" s="2"/>
      <c r="N73" s="2"/>
      <c r="O73" s="2"/>
      <c r="P73" s="2"/>
      <c r="Q73" s="2"/>
      <c r="R73" s="2"/>
      <c r="S73" s="2"/>
      <c r="T73" s="2"/>
      <c r="U73" s="2"/>
      <c r="V73" s="2"/>
      <c r="W73" s="2"/>
      <c r="X73" s="2"/>
      <c r="Y73" s="2"/>
      <c r="Z73" s="2"/>
    </row>
    <row r="74" spans="1:26" ht="16">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ht="16">
      <c r="A75" s="2" t="s">
        <v>268</v>
      </c>
      <c r="B75" s="2"/>
      <c r="C75" s="2"/>
      <c r="D75" s="2"/>
      <c r="E75" s="2"/>
      <c r="F75" s="2"/>
      <c r="G75" s="2"/>
      <c r="H75" s="2"/>
      <c r="I75" s="2"/>
      <c r="J75" s="2"/>
      <c r="K75" s="2"/>
      <c r="L75" s="2"/>
      <c r="M75" s="2"/>
      <c r="N75" s="2"/>
      <c r="O75" s="2"/>
      <c r="P75" s="2"/>
      <c r="Q75" s="2"/>
      <c r="R75" s="2"/>
      <c r="S75" s="2"/>
      <c r="T75" s="2"/>
      <c r="U75" s="2"/>
      <c r="V75" s="2"/>
      <c r="W75" s="2"/>
      <c r="X75" s="2"/>
      <c r="Y75" s="2"/>
      <c r="Z75" s="2"/>
    </row>
    <row r="76" spans="1:26" ht="16">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ht="16">
      <c r="A77" s="2" t="s">
        <v>38</v>
      </c>
      <c r="B77" s="2"/>
      <c r="C77" s="2"/>
      <c r="D77" s="2"/>
      <c r="E77" s="2"/>
      <c r="F77" s="2"/>
      <c r="G77" s="2"/>
      <c r="H77" s="2"/>
      <c r="I77" s="2"/>
      <c r="J77" s="2"/>
      <c r="K77" s="2"/>
      <c r="L77" s="2"/>
      <c r="M77" s="2"/>
      <c r="N77" s="2"/>
      <c r="O77" s="2"/>
      <c r="P77" s="2"/>
      <c r="Q77" s="2"/>
      <c r="R77" s="2"/>
      <c r="S77" s="2"/>
      <c r="T77" s="2"/>
      <c r="U77" s="2"/>
      <c r="V77" s="2"/>
      <c r="W77" s="2"/>
      <c r="X77" s="2"/>
      <c r="Y77" s="2"/>
      <c r="Z77" s="2"/>
    </row>
    <row r="78" spans="1:26" ht="16">
      <c r="A78" s="2" t="s">
        <v>39</v>
      </c>
      <c r="B78" s="2"/>
      <c r="C78" s="2"/>
      <c r="D78" s="2"/>
      <c r="E78" s="2"/>
      <c r="F78" s="2"/>
      <c r="G78" s="2"/>
      <c r="H78" s="2"/>
      <c r="I78" s="2"/>
      <c r="J78" s="2"/>
      <c r="K78" s="2"/>
      <c r="L78" s="2"/>
      <c r="M78" s="2"/>
      <c r="N78" s="2"/>
      <c r="O78" s="2"/>
      <c r="P78" s="2"/>
      <c r="Q78" s="2"/>
      <c r="R78" s="2"/>
      <c r="S78" s="2"/>
      <c r="T78" s="2"/>
      <c r="U78" s="2"/>
      <c r="V78" s="2"/>
      <c r="W78" s="2"/>
      <c r="X78" s="2"/>
      <c r="Y78" s="2"/>
      <c r="Z78" s="2"/>
    </row>
    <row r="79" spans="1:26" ht="16">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ht="16">
      <c r="A80" s="680" t="s">
        <v>40</v>
      </c>
      <c r="B80" s="681"/>
      <c r="C80" s="681"/>
      <c r="D80" s="681"/>
      <c r="E80" s="681"/>
      <c r="F80" s="681"/>
      <c r="G80" s="681"/>
      <c r="H80" s="682"/>
      <c r="I80" s="2"/>
      <c r="J80" s="2"/>
      <c r="K80" s="2"/>
      <c r="L80" s="2"/>
      <c r="M80" s="2"/>
      <c r="N80" s="2"/>
      <c r="O80" s="2"/>
      <c r="P80" s="2"/>
      <c r="Q80" s="2"/>
      <c r="R80" s="2"/>
      <c r="S80" s="2"/>
      <c r="T80" s="2"/>
      <c r="U80" s="2"/>
      <c r="V80" s="2"/>
      <c r="W80" s="2"/>
      <c r="X80" s="2"/>
      <c r="Y80" s="2"/>
      <c r="Z80" s="2"/>
    </row>
    <row r="81" spans="1:26" ht="16">
      <c r="A81" s="8" t="s">
        <v>41</v>
      </c>
      <c r="B81" s="9"/>
      <c r="C81" s="9"/>
      <c r="D81" s="9"/>
      <c r="E81" s="9"/>
      <c r="F81" s="9"/>
      <c r="G81" s="9"/>
      <c r="H81" s="10"/>
      <c r="I81" s="2"/>
      <c r="J81" s="2"/>
      <c r="K81" s="2"/>
      <c r="L81" s="2"/>
      <c r="M81" s="2"/>
      <c r="N81" s="2"/>
      <c r="O81" s="2"/>
      <c r="P81" s="2"/>
      <c r="Q81" s="2"/>
      <c r="R81" s="2"/>
      <c r="S81" s="2"/>
      <c r="T81" s="2"/>
      <c r="U81" s="2"/>
      <c r="V81" s="2"/>
      <c r="W81" s="2"/>
      <c r="X81" s="2"/>
      <c r="Y81" s="2"/>
      <c r="Z81" s="2"/>
    </row>
    <row r="82" spans="1:26" ht="16">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ht="16">
      <c r="A83" s="4" t="s">
        <v>269</v>
      </c>
      <c r="B83" s="2"/>
      <c r="C83" s="2"/>
      <c r="D83" s="2"/>
      <c r="E83" s="2"/>
      <c r="F83" s="2"/>
      <c r="G83" s="2"/>
      <c r="H83" s="2"/>
      <c r="I83" s="2"/>
      <c r="J83" s="2"/>
      <c r="K83" s="2"/>
      <c r="L83" s="2"/>
      <c r="M83" s="2"/>
      <c r="N83" s="2"/>
      <c r="O83" s="2"/>
      <c r="P83" s="2"/>
      <c r="Q83" s="2"/>
      <c r="R83" s="2"/>
      <c r="S83" s="2"/>
      <c r="T83" s="2"/>
      <c r="U83" s="2"/>
      <c r="V83" s="2"/>
      <c r="W83" s="2"/>
      <c r="X83" s="2"/>
      <c r="Y83" s="2"/>
      <c r="Z83" s="2"/>
    </row>
    <row r="84" spans="1:26" ht="17" thickBot="1">
      <c r="A84" s="2" t="s">
        <v>42</v>
      </c>
      <c r="B84" s="2"/>
      <c r="C84" s="2"/>
      <c r="D84" s="2"/>
      <c r="E84" s="2"/>
      <c r="F84" s="2"/>
      <c r="G84" s="2"/>
      <c r="H84" s="2"/>
      <c r="I84" s="2"/>
      <c r="J84" s="2"/>
      <c r="K84" s="2"/>
      <c r="L84" s="2"/>
      <c r="M84" s="2"/>
      <c r="N84" s="2"/>
      <c r="O84" s="2"/>
      <c r="P84" s="2"/>
      <c r="Q84" s="2"/>
      <c r="R84" s="2"/>
      <c r="S84" s="2"/>
      <c r="T84" s="2"/>
      <c r="U84" s="2"/>
      <c r="V84" s="2"/>
      <c r="W84" s="2"/>
      <c r="X84" s="2"/>
      <c r="Y84" s="2"/>
      <c r="Z84" s="2"/>
    </row>
    <row r="85" spans="1:26" ht="16">
      <c r="A85" s="135" t="s">
        <v>270</v>
      </c>
      <c r="B85" s="136"/>
      <c r="C85" s="136"/>
      <c r="D85" s="136"/>
      <c r="E85" s="136"/>
      <c r="F85" s="136"/>
      <c r="G85" s="137"/>
      <c r="H85" s="11"/>
      <c r="I85" s="2"/>
      <c r="J85" s="2"/>
      <c r="K85" s="2"/>
      <c r="L85" s="2"/>
      <c r="M85" s="2"/>
      <c r="N85" s="2"/>
      <c r="O85" s="2"/>
      <c r="P85" s="2"/>
      <c r="Q85" s="2"/>
      <c r="R85" s="2"/>
      <c r="S85" s="2"/>
      <c r="T85" s="2"/>
      <c r="U85" s="2"/>
      <c r="V85" s="2"/>
      <c r="W85" s="2"/>
      <c r="X85" s="2"/>
      <c r="Y85" s="2"/>
      <c r="Z85" s="2"/>
    </row>
    <row r="86" spans="1:26" ht="16">
      <c r="A86" s="138"/>
      <c r="B86" s="11" t="s">
        <v>382</v>
      </c>
      <c r="C86" s="11"/>
      <c r="D86" s="11"/>
      <c r="E86" s="11"/>
      <c r="F86" s="11"/>
      <c r="G86" s="139"/>
      <c r="H86" s="11"/>
      <c r="I86" s="2"/>
      <c r="J86" s="2"/>
      <c r="K86" s="2"/>
      <c r="L86" s="2"/>
      <c r="M86" s="2"/>
      <c r="N86" s="2"/>
      <c r="O86" s="2"/>
      <c r="P86" s="2"/>
      <c r="Q86" s="2"/>
      <c r="R86" s="2"/>
      <c r="S86" s="2"/>
      <c r="T86" s="2"/>
      <c r="U86" s="2"/>
      <c r="V86" s="2"/>
      <c r="W86" s="2"/>
      <c r="X86" s="2"/>
      <c r="Y86" s="2"/>
      <c r="Z86" s="2"/>
    </row>
    <row r="87" spans="1:26" ht="16">
      <c r="A87" s="138"/>
      <c r="B87" s="11" t="s">
        <v>381</v>
      </c>
      <c r="C87" s="11"/>
      <c r="D87" s="11"/>
      <c r="E87" s="11"/>
      <c r="F87" s="11"/>
      <c r="G87" s="139"/>
      <c r="H87" s="11"/>
      <c r="I87" s="2"/>
      <c r="J87" s="2"/>
      <c r="K87" s="2"/>
      <c r="L87" s="2"/>
      <c r="M87" s="2"/>
      <c r="N87" s="2"/>
      <c r="O87" s="2"/>
      <c r="P87" s="2"/>
      <c r="Q87" s="2"/>
      <c r="R87" s="2"/>
      <c r="S87" s="2"/>
      <c r="T87" s="2"/>
      <c r="U87" s="2"/>
      <c r="V87" s="2"/>
      <c r="W87" s="2"/>
      <c r="X87" s="2"/>
      <c r="Y87" s="2"/>
      <c r="Z87" s="2"/>
    </row>
    <row r="88" spans="1:26" ht="16">
      <c r="A88" s="138"/>
      <c r="B88" s="11"/>
      <c r="C88" s="11"/>
      <c r="D88" s="11"/>
      <c r="E88" s="11"/>
      <c r="F88" s="11"/>
      <c r="G88" s="139"/>
      <c r="H88" s="11"/>
      <c r="I88" s="2"/>
      <c r="J88" s="2"/>
      <c r="K88" s="2"/>
      <c r="L88" s="2"/>
      <c r="M88" s="2"/>
      <c r="N88" s="2"/>
      <c r="O88" s="2"/>
      <c r="P88" s="2"/>
      <c r="Q88" s="2"/>
      <c r="R88" s="2"/>
      <c r="S88" s="2"/>
      <c r="T88" s="2"/>
      <c r="U88" s="2"/>
      <c r="V88" s="2"/>
      <c r="W88" s="2"/>
      <c r="X88" s="2"/>
      <c r="Y88" s="2"/>
      <c r="Z88" s="2"/>
    </row>
    <row r="89" spans="1:26" ht="16">
      <c r="A89" s="138"/>
      <c r="B89" s="11" t="s">
        <v>383</v>
      </c>
      <c r="C89" s="11"/>
      <c r="D89" s="11"/>
      <c r="E89" s="11"/>
      <c r="F89" s="11"/>
      <c r="G89" s="139"/>
      <c r="H89" s="11"/>
      <c r="I89" s="2"/>
      <c r="J89" s="2"/>
      <c r="K89" s="2"/>
      <c r="L89" s="2"/>
      <c r="M89" s="2"/>
      <c r="N89" s="2"/>
      <c r="O89" s="2"/>
      <c r="P89" s="2"/>
      <c r="Q89" s="2"/>
      <c r="R89" s="2"/>
      <c r="S89" s="2"/>
      <c r="T89" s="2"/>
      <c r="U89" s="2"/>
      <c r="V89" s="2"/>
      <c r="W89" s="2"/>
      <c r="X89" s="2"/>
      <c r="Y89" s="2"/>
      <c r="Z89" s="2"/>
    </row>
    <row r="90" spans="1:26" ht="16">
      <c r="A90" s="138"/>
      <c r="B90" s="11" t="s">
        <v>384</v>
      </c>
      <c r="C90" s="11"/>
      <c r="D90" s="11"/>
      <c r="E90" s="11"/>
      <c r="F90" s="11"/>
      <c r="G90" s="139"/>
      <c r="H90" s="11"/>
      <c r="I90" s="2"/>
      <c r="J90" s="2"/>
      <c r="K90" s="2"/>
      <c r="L90" s="2"/>
      <c r="M90" s="2"/>
      <c r="N90" s="2"/>
      <c r="O90" s="2"/>
      <c r="P90" s="2"/>
      <c r="Q90" s="2"/>
      <c r="R90" s="2"/>
      <c r="S90" s="2"/>
      <c r="T90" s="2"/>
      <c r="U90" s="2"/>
      <c r="V90" s="2"/>
      <c r="W90" s="2"/>
      <c r="X90" s="2"/>
      <c r="Y90" s="2"/>
      <c r="Z90" s="2"/>
    </row>
    <row r="91" spans="1:26" ht="16">
      <c r="A91" s="138"/>
      <c r="B91" s="11" t="s">
        <v>385</v>
      </c>
      <c r="C91" s="11"/>
      <c r="D91" s="11"/>
      <c r="E91" s="11"/>
      <c r="F91" s="11"/>
      <c r="G91" s="139"/>
      <c r="H91" s="11"/>
      <c r="I91" s="2"/>
      <c r="J91" s="2"/>
      <c r="K91" s="2"/>
      <c r="L91" s="2"/>
      <c r="M91" s="2"/>
      <c r="N91" s="2"/>
      <c r="O91" s="2"/>
      <c r="P91" s="2"/>
      <c r="Q91" s="2"/>
      <c r="R91" s="2"/>
      <c r="S91" s="2"/>
      <c r="T91" s="2"/>
      <c r="U91" s="2"/>
      <c r="V91" s="2"/>
      <c r="W91" s="2"/>
      <c r="X91" s="2"/>
      <c r="Y91" s="2"/>
      <c r="Z91" s="2"/>
    </row>
    <row r="92" spans="1:26" ht="17" thickBot="1">
      <c r="A92" s="140"/>
      <c r="B92" s="141" t="s">
        <v>386</v>
      </c>
      <c r="C92" s="141"/>
      <c r="D92" s="141"/>
      <c r="E92" s="141"/>
      <c r="F92" s="141"/>
      <c r="G92" s="142"/>
      <c r="H92" s="11"/>
      <c r="I92" s="2"/>
      <c r="J92" s="2"/>
      <c r="K92" s="2"/>
      <c r="L92" s="2"/>
      <c r="M92" s="2"/>
      <c r="N92" s="2"/>
      <c r="O92" s="2"/>
      <c r="P92" s="2"/>
      <c r="Q92" s="2"/>
      <c r="R92" s="2"/>
      <c r="S92" s="2"/>
      <c r="T92" s="2"/>
      <c r="U92" s="2"/>
      <c r="V92" s="2"/>
      <c r="W92" s="2"/>
      <c r="X92" s="2"/>
      <c r="Y92" s="2"/>
      <c r="Z92" s="2"/>
    </row>
    <row r="93" spans="1:26" ht="17" thickBot="1">
      <c r="A93" s="11"/>
      <c r="B93" s="11"/>
      <c r="C93" s="11"/>
      <c r="D93" s="11"/>
      <c r="E93" s="11"/>
      <c r="F93" s="11"/>
      <c r="G93" s="11"/>
      <c r="H93" s="11"/>
      <c r="I93" s="2"/>
      <c r="J93" s="2"/>
      <c r="K93" s="2"/>
      <c r="L93" s="2"/>
      <c r="M93" s="2"/>
      <c r="N93" s="2"/>
      <c r="O93" s="2"/>
      <c r="P93" s="2"/>
      <c r="Q93" s="2"/>
      <c r="R93" s="2"/>
      <c r="S93" s="2"/>
      <c r="T93" s="2"/>
      <c r="U93" s="2"/>
      <c r="V93" s="2"/>
      <c r="W93" s="2"/>
      <c r="X93" s="2"/>
      <c r="Y93" s="2"/>
      <c r="Z93" s="2"/>
    </row>
    <row r="94" spans="1:26" ht="16">
      <c r="A94" s="135" t="s">
        <v>271</v>
      </c>
      <c r="B94" s="136"/>
      <c r="C94" s="136"/>
      <c r="D94" s="136"/>
      <c r="E94" s="136"/>
      <c r="F94" s="136"/>
      <c r="G94" s="137"/>
      <c r="H94" s="11"/>
      <c r="I94" s="2"/>
      <c r="J94" s="2"/>
      <c r="K94" s="2"/>
      <c r="L94" s="2"/>
      <c r="M94" s="2"/>
      <c r="N94" s="2"/>
      <c r="O94" s="2"/>
      <c r="P94" s="2"/>
      <c r="Q94" s="2"/>
      <c r="R94" s="2"/>
      <c r="S94" s="2"/>
      <c r="T94" s="2"/>
      <c r="U94" s="2"/>
      <c r="V94" s="2"/>
      <c r="W94" s="2"/>
      <c r="X94" s="2"/>
      <c r="Y94" s="2"/>
      <c r="Z94" s="2"/>
    </row>
    <row r="95" spans="1:26" ht="16">
      <c r="A95" s="138"/>
      <c r="B95" s="11" t="s">
        <v>387</v>
      </c>
      <c r="C95" s="11"/>
      <c r="D95" s="11"/>
      <c r="E95" s="11"/>
      <c r="F95" s="11"/>
      <c r="G95" s="139"/>
      <c r="H95" s="11"/>
      <c r="I95" s="2"/>
      <c r="J95" s="2"/>
      <c r="K95" s="2"/>
      <c r="L95" s="2"/>
      <c r="M95" s="2"/>
      <c r="N95" s="2"/>
      <c r="O95" s="2"/>
      <c r="P95" s="2"/>
      <c r="Q95" s="2"/>
      <c r="R95" s="2"/>
      <c r="S95" s="2"/>
      <c r="T95" s="2"/>
      <c r="U95" s="2"/>
      <c r="V95" s="2"/>
      <c r="W95" s="2"/>
      <c r="X95" s="2"/>
      <c r="Y95" s="2"/>
      <c r="Z95" s="2"/>
    </row>
    <row r="96" spans="1:26" ht="16">
      <c r="A96" s="138"/>
      <c r="B96" s="11" t="s">
        <v>388</v>
      </c>
      <c r="C96" s="11"/>
      <c r="D96" s="11"/>
      <c r="E96" s="11"/>
      <c r="F96" s="11"/>
      <c r="G96" s="139"/>
      <c r="H96" s="11"/>
      <c r="I96" s="2"/>
      <c r="J96" s="2"/>
      <c r="K96" s="2"/>
      <c r="L96" s="2"/>
      <c r="M96" s="2"/>
      <c r="N96" s="2"/>
      <c r="O96" s="2"/>
      <c r="P96" s="2"/>
      <c r="Q96" s="2"/>
      <c r="R96" s="2"/>
      <c r="S96" s="2"/>
      <c r="T96" s="2"/>
      <c r="U96" s="2"/>
      <c r="V96" s="2"/>
      <c r="W96" s="2"/>
      <c r="X96" s="2"/>
      <c r="Y96" s="2"/>
      <c r="Z96" s="2"/>
    </row>
    <row r="97" spans="1:26" ht="17" thickBot="1">
      <c r="A97" s="140"/>
      <c r="B97" s="141" t="s">
        <v>389</v>
      </c>
      <c r="C97" s="141"/>
      <c r="D97" s="141"/>
      <c r="E97" s="141"/>
      <c r="F97" s="141"/>
      <c r="G97" s="142"/>
      <c r="H97" s="11"/>
      <c r="I97" s="2"/>
      <c r="J97" s="2"/>
      <c r="K97" s="2"/>
      <c r="L97" s="2"/>
      <c r="M97" s="2"/>
      <c r="N97" s="2"/>
      <c r="O97" s="2"/>
      <c r="P97" s="2"/>
      <c r="Q97" s="2"/>
      <c r="R97" s="2"/>
      <c r="S97" s="2"/>
      <c r="T97" s="2"/>
      <c r="U97" s="2"/>
      <c r="V97" s="2"/>
      <c r="W97" s="2"/>
      <c r="X97" s="2"/>
      <c r="Y97" s="2"/>
      <c r="Z97" s="2"/>
    </row>
    <row r="98" spans="1:26" ht="16">
      <c r="A98" s="11"/>
      <c r="B98" s="11"/>
      <c r="C98" s="11"/>
      <c r="D98" s="11"/>
      <c r="E98" s="11"/>
      <c r="F98" s="11"/>
      <c r="G98" s="11"/>
      <c r="H98" s="11"/>
      <c r="I98" s="2"/>
      <c r="J98" s="2"/>
      <c r="K98" s="2"/>
      <c r="L98" s="2"/>
      <c r="M98" s="2"/>
      <c r="N98" s="2"/>
      <c r="O98" s="2"/>
      <c r="P98" s="2"/>
      <c r="Q98" s="2"/>
      <c r="R98" s="2"/>
      <c r="S98" s="2"/>
      <c r="T98" s="2"/>
      <c r="U98" s="2"/>
      <c r="V98" s="2"/>
      <c r="W98" s="2"/>
      <c r="X98" s="2"/>
      <c r="Y98" s="2"/>
      <c r="Z98" s="2"/>
    </row>
    <row r="99" spans="1:26" ht="16">
      <c r="A99" s="2" t="s">
        <v>272</v>
      </c>
      <c r="B99" s="2"/>
      <c r="C99" s="2"/>
      <c r="D99" s="2"/>
      <c r="E99" s="2"/>
      <c r="F99" s="2"/>
      <c r="G99" s="2"/>
      <c r="H99" s="2"/>
      <c r="I99" s="2"/>
      <c r="J99" s="2"/>
      <c r="K99" s="2"/>
      <c r="L99" s="2"/>
      <c r="M99" s="2"/>
      <c r="N99" s="2"/>
      <c r="O99" s="2"/>
      <c r="P99" s="2"/>
      <c r="Q99" s="2"/>
      <c r="R99" s="2"/>
      <c r="S99" s="2"/>
      <c r="T99" s="2"/>
      <c r="U99" s="2"/>
      <c r="V99" s="2"/>
      <c r="W99" s="2"/>
      <c r="X99" s="2"/>
      <c r="Y99" s="2"/>
      <c r="Z99" s="2"/>
    </row>
    <row r="100" spans="1:26" ht="16">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ht="16">
      <c r="A101" s="2" t="s">
        <v>390</v>
      </c>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ht="16">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ht="16">
      <c r="A103" s="2" t="s">
        <v>391</v>
      </c>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ht="17" thickBot="1">
      <c r="A104" s="2"/>
      <c r="B104" s="12" t="s">
        <v>43</v>
      </c>
      <c r="C104" s="144" t="s">
        <v>44</v>
      </c>
      <c r="D104" s="145"/>
      <c r="F104" s="12" t="s">
        <v>45</v>
      </c>
      <c r="G104" s="2"/>
      <c r="H104" s="2"/>
      <c r="I104" s="2"/>
      <c r="J104" s="2"/>
      <c r="K104" s="2"/>
      <c r="L104" s="2"/>
      <c r="M104" s="2"/>
      <c r="N104" s="2"/>
      <c r="O104" s="2"/>
      <c r="P104" s="2"/>
      <c r="Q104" s="2"/>
      <c r="R104" s="2"/>
      <c r="S104" s="2"/>
      <c r="T104" s="2"/>
      <c r="U104" s="2"/>
      <c r="V104" s="2"/>
      <c r="W104" s="2"/>
      <c r="X104" s="2"/>
      <c r="Y104" s="2"/>
      <c r="Z104" s="2"/>
    </row>
    <row r="105" spans="1:26" ht="17" thickBot="1">
      <c r="A105" s="2"/>
      <c r="B105" s="128" t="s">
        <v>46</v>
      </c>
      <c r="C105" s="146" t="s">
        <v>392</v>
      </c>
      <c r="D105" s="147"/>
      <c r="E105" s="148"/>
      <c r="F105" s="143" t="s">
        <v>47</v>
      </c>
      <c r="G105" s="2"/>
      <c r="H105" s="2"/>
      <c r="I105" s="2"/>
      <c r="J105" s="2"/>
      <c r="K105" s="2"/>
      <c r="L105" s="2"/>
      <c r="M105" s="2"/>
      <c r="N105" s="2"/>
      <c r="O105" s="2"/>
      <c r="P105" s="2"/>
      <c r="Q105" s="2"/>
      <c r="R105" s="2"/>
      <c r="S105" s="2"/>
      <c r="T105" s="2"/>
      <c r="U105" s="2"/>
      <c r="V105" s="2"/>
      <c r="W105" s="2"/>
      <c r="X105" s="2"/>
      <c r="Y105" s="2"/>
      <c r="Z105" s="2"/>
    </row>
    <row r="106" spans="1:26" ht="17" thickBot="1">
      <c r="A106" s="2"/>
      <c r="B106" s="128" t="s">
        <v>48</v>
      </c>
      <c r="C106" s="688" t="s">
        <v>393</v>
      </c>
      <c r="D106" s="689"/>
      <c r="E106" s="690"/>
      <c r="F106" s="143" t="s">
        <v>49</v>
      </c>
      <c r="G106" s="2"/>
      <c r="H106" s="2"/>
      <c r="I106" s="2"/>
      <c r="J106" s="2"/>
      <c r="K106" s="2"/>
      <c r="L106" s="2"/>
      <c r="M106" s="2"/>
      <c r="N106" s="2"/>
      <c r="O106" s="2"/>
      <c r="P106" s="2"/>
      <c r="Q106" s="2"/>
      <c r="R106" s="2"/>
      <c r="S106" s="2"/>
      <c r="T106" s="2"/>
      <c r="U106" s="2"/>
      <c r="V106" s="2"/>
      <c r="W106" s="2"/>
      <c r="X106" s="2"/>
      <c r="Y106" s="2"/>
      <c r="Z106" s="2"/>
    </row>
    <row r="107" spans="1:26" ht="17" thickBot="1">
      <c r="A107" s="2"/>
      <c r="B107" s="128" t="s">
        <v>50</v>
      </c>
      <c r="C107" s="688" t="s">
        <v>51</v>
      </c>
      <c r="D107" s="689"/>
      <c r="E107" s="690"/>
      <c r="F107" s="143" t="s">
        <v>47</v>
      </c>
      <c r="G107" s="2"/>
      <c r="H107" s="2"/>
      <c r="I107" s="2"/>
      <c r="J107" s="2"/>
      <c r="K107" s="2"/>
      <c r="L107" s="2"/>
      <c r="M107" s="2"/>
      <c r="N107" s="2"/>
      <c r="O107" s="2"/>
      <c r="P107" s="2"/>
      <c r="Q107" s="2"/>
      <c r="R107" s="2"/>
      <c r="S107" s="2"/>
      <c r="T107" s="2"/>
      <c r="U107" s="2"/>
      <c r="V107" s="2"/>
      <c r="W107" s="2"/>
      <c r="X107" s="2"/>
      <c r="Y107" s="2"/>
      <c r="Z107" s="2"/>
    </row>
    <row r="108" spans="1:26" ht="17" thickBot="1">
      <c r="A108" s="2"/>
      <c r="B108" s="128" t="s">
        <v>52</v>
      </c>
      <c r="C108" s="683" t="s">
        <v>53</v>
      </c>
      <c r="D108" s="684"/>
      <c r="E108" s="149"/>
      <c r="F108" s="143" t="s">
        <v>47</v>
      </c>
      <c r="G108" s="2"/>
      <c r="H108" s="2"/>
      <c r="I108" s="2"/>
      <c r="J108" s="2"/>
      <c r="K108" s="2"/>
      <c r="L108" s="2"/>
      <c r="M108" s="2"/>
      <c r="N108" s="2"/>
      <c r="O108" s="2"/>
      <c r="P108" s="2"/>
      <c r="Q108" s="2"/>
      <c r="R108" s="2"/>
      <c r="S108" s="2"/>
      <c r="T108" s="2"/>
      <c r="U108" s="2"/>
      <c r="V108" s="2"/>
      <c r="W108" s="2"/>
      <c r="X108" s="2"/>
      <c r="Y108" s="2"/>
      <c r="Z108" s="2"/>
    </row>
    <row r="109" spans="1:26" ht="1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ht="16">
      <c r="A110" s="75" t="s">
        <v>54</v>
      </c>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ht="16">
      <c r="A111" s="76"/>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ht="16">
      <c r="A112" s="78" t="s">
        <v>55</v>
      </c>
      <c r="B112" s="77"/>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ht="16">
      <c r="A113" s="76" t="s">
        <v>286</v>
      </c>
      <c r="B113" s="77"/>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ht="16">
      <c r="A114" s="76" t="s">
        <v>287</v>
      </c>
      <c r="B114" s="77"/>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ht="16">
      <c r="A115" s="76" t="s">
        <v>288</v>
      </c>
      <c r="B115" s="77"/>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ht="17" thickBot="1">
      <c r="A116" s="76"/>
      <c r="B116" s="77"/>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ht="17" thickBot="1">
      <c r="A117" s="76" t="s">
        <v>289</v>
      </c>
      <c r="B117" s="79" t="s">
        <v>83</v>
      </c>
      <c r="C117" s="80" t="s">
        <v>91</v>
      </c>
      <c r="D117" s="685" t="s">
        <v>290</v>
      </c>
      <c r="E117" s="686"/>
      <c r="F117" s="2"/>
      <c r="G117" s="2"/>
      <c r="H117" s="2"/>
      <c r="I117" s="2"/>
      <c r="J117" s="2"/>
      <c r="K117" s="2"/>
      <c r="L117" s="2"/>
      <c r="M117" s="2"/>
      <c r="N117" s="2"/>
      <c r="O117" s="2"/>
      <c r="P117" s="2"/>
      <c r="Q117" s="2"/>
      <c r="R117" s="2"/>
      <c r="S117" s="2"/>
      <c r="T117" s="2"/>
      <c r="U117" s="2"/>
      <c r="V117" s="2"/>
      <c r="W117" s="2"/>
      <c r="X117" s="2"/>
      <c r="Y117" s="2"/>
      <c r="Z117" s="2"/>
    </row>
    <row r="118" spans="1:26" ht="16">
      <c r="A118" s="76"/>
      <c r="B118" s="77"/>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ht="16">
      <c r="A119" s="76"/>
      <c r="B119" s="4"/>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ht="16">
      <c r="A120" s="76"/>
      <c r="B120" s="687" t="s">
        <v>291</v>
      </c>
      <c r="C120" s="687"/>
      <c r="D120" s="687"/>
      <c r="E120" s="687"/>
      <c r="F120" s="687"/>
      <c r="G120" s="687"/>
      <c r="H120" s="2"/>
      <c r="I120" s="2"/>
      <c r="J120" s="2"/>
      <c r="K120" s="2"/>
      <c r="L120" s="2"/>
      <c r="M120" s="2"/>
      <c r="N120" s="2"/>
      <c r="O120" s="2"/>
      <c r="P120" s="2"/>
      <c r="Q120" s="2"/>
      <c r="R120" s="2"/>
      <c r="S120" s="2"/>
      <c r="T120" s="2"/>
      <c r="U120" s="2"/>
      <c r="V120" s="2"/>
      <c r="W120" s="2"/>
      <c r="X120" s="2"/>
      <c r="Y120" s="2"/>
      <c r="Z120" s="2"/>
    </row>
    <row r="121" spans="1:26" ht="16">
      <c r="A121" s="2"/>
      <c r="B121" s="4"/>
      <c r="C121" s="2"/>
      <c r="D121" s="2"/>
      <c r="E121" s="4"/>
      <c r="F121" s="2"/>
      <c r="G121" s="2"/>
      <c r="H121" s="2"/>
      <c r="I121" s="2"/>
      <c r="J121" s="2"/>
      <c r="K121" s="2"/>
      <c r="L121" s="2"/>
      <c r="M121" s="2"/>
      <c r="N121" s="2"/>
      <c r="O121" s="2"/>
      <c r="P121" s="2"/>
      <c r="Q121" s="2"/>
      <c r="R121" s="2"/>
      <c r="S121" s="2"/>
      <c r="T121" s="2"/>
      <c r="U121" s="2"/>
      <c r="V121" s="2"/>
      <c r="W121" s="2"/>
      <c r="X121" s="2"/>
      <c r="Y121" s="2"/>
      <c r="Z121" s="2"/>
    </row>
    <row r="122" spans="1:26" ht="16">
      <c r="A122" s="2"/>
      <c r="B122" s="13" t="s">
        <v>56</v>
      </c>
      <c r="C122" s="14"/>
      <c r="D122" s="2"/>
      <c r="E122" s="15" t="s">
        <v>57</v>
      </c>
      <c r="F122" s="16"/>
      <c r="G122" s="17"/>
      <c r="H122" s="2"/>
      <c r="I122" s="2"/>
      <c r="J122" s="2"/>
      <c r="K122" s="2"/>
      <c r="L122" s="2"/>
      <c r="M122" s="2"/>
      <c r="N122" s="2"/>
      <c r="O122" s="2"/>
      <c r="P122" s="2"/>
      <c r="Q122" s="2"/>
      <c r="R122" s="2"/>
      <c r="S122" s="2"/>
      <c r="T122" s="2"/>
      <c r="U122" s="2"/>
      <c r="V122" s="2"/>
      <c r="W122" s="2"/>
      <c r="X122" s="2"/>
      <c r="Y122" s="2"/>
      <c r="Z122" s="2"/>
    </row>
    <row r="123" spans="1:26" ht="16">
      <c r="A123" s="2"/>
      <c r="B123" s="18" t="s">
        <v>58</v>
      </c>
      <c r="C123" s="19"/>
      <c r="D123" s="2"/>
      <c r="E123" s="20" t="s">
        <v>59</v>
      </c>
      <c r="F123" s="21"/>
      <c r="G123" s="22"/>
      <c r="H123" s="2"/>
      <c r="I123" s="2"/>
      <c r="J123" s="2"/>
      <c r="K123" s="2"/>
      <c r="L123" s="2"/>
      <c r="M123" s="2"/>
      <c r="N123" s="2"/>
      <c r="O123" s="2"/>
      <c r="P123" s="2"/>
      <c r="Q123" s="2"/>
      <c r="R123" s="2"/>
      <c r="S123" s="2"/>
      <c r="T123" s="2"/>
      <c r="U123" s="2"/>
      <c r="V123" s="2"/>
      <c r="W123" s="2"/>
      <c r="X123" s="2"/>
      <c r="Y123" s="2"/>
      <c r="Z123" s="2"/>
    </row>
    <row r="124" spans="1:26" ht="16">
      <c r="A124" s="2"/>
      <c r="B124" s="18" t="s">
        <v>60</v>
      </c>
      <c r="C124" s="19"/>
      <c r="D124" s="2"/>
      <c r="E124" s="20" t="s">
        <v>61</v>
      </c>
      <c r="F124" s="21"/>
      <c r="G124" s="22"/>
      <c r="H124" s="2"/>
      <c r="I124" s="2"/>
      <c r="J124" s="2"/>
      <c r="K124" s="2"/>
      <c r="L124" s="2"/>
      <c r="M124" s="2"/>
      <c r="N124" s="2"/>
      <c r="O124" s="2"/>
      <c r="P124" s="2"/>
      <c r="Q124" s="2"/>
      <c r="R124" s="2"/>
      <c r="S124" s="2"/>
      <c r="T124" s="2"/>
      <c r="U124" s="2"/>
      <c r="V124" s="2"/>
      <c r="W124" s="2"/>
      <c r="X124" s="2"/>
      <c r="Y124" s="2"/>
      <c r="Z124" s="2"/>
    </row>
    <row r="125" spans="1:26" ht="16">
      <c r="A125" s="2"/>
      <c r="B125" s="23"/>
      <c r="C125" s="24"/>
      <c r="D125" s="2"/>
      <c r="E125" s="23"/>
      <c r="F125" s="2"/>
      <c r="G125" s="24"/>
      <c r="H125" s="2"/>
      <c r="I125" s="2"/>
      <c r="J125" s="2"/>
      <c r="K125" s="2"/>
      <c r="L125" s="2"/>
      <c r="M125" s="2"/>
      <c r="N125" s="2"/>
      <c r="O125" s="2"/>
      <c r="P125" s="2"/>
      <c r="Q125" s="2"/>
      <c r="R125" s="2"/>
      <c r="S125" s="2"/>
      <c r="T125" s="2"/>
      <c r="U125" s="2"/>
      <c r="V125" s="2"/>
      <c r="W125" s="2"/>
      <c r="X125" s="2"/>
      <c r="Y125" s="2"/>
      <c r="Z125" s="2"/>
    </row>
    <row r="126" spans="1:26" ht="16">
      <c r="A126" s="2"/>
      <c r="B126" s="25" t="s">
        <v>62</v>
      </c>
      <c r="C126" s="26"/>
      <c r="D126" s="2"/>
      <c r="E126" s="25" t="s">
        <v>63</v>
      </c>
      <c r="F126" s="27"/>
      <c r="G126" s="26"/>
      <c r="H126" s="2"/>
      <c r="I126" s="2"/>
      <c r="J126" s="2"/>
      <c r="K126" s="2"/>
      <c r="L126" s="2"/>
      <c r="M126" s="2"/>
      <c r="N126" s="2"/>
      <c r="O126" s="2"/>
      <c r="P126" s="2"/>
      <c r="Q126" s="2"/>
      <c r="R126" s="2"/>
      <c r="S126" s="2"/>
      <c r="T126" s="2"/>
      <c r="U126" s="2"/>
      <c r="V126" s="2"/>
      <c r="W126" s="2"/>
      <c r="X126" s="2"/>
      <c r="Y126" s="2"/>
      <c r="Z126" s="2"/>
    </row>
    <row r="127" spans="1:26" ht="16">
      <c r="A127" s="2"/>
      <c r="B127" s="28" t="s">
        <v>64</v>
      </c>
      <c r="C127" s="24"/>
      <c r="D127" s="2"/>
      <c r="E127" s="23" t="s">
        <v>65</v>
      </c>
      <c r="F127" s="2"/>
      <c r="G127" s="24"/>
      <c r="H127" s="2"/>
      <c r="I127" s="2"/>
      <c r="J127" s="2"/>
      <c r="K127" s="2"/>
      <c r="L127" s="2"/>
      <c r="M127" s="2"/>
      <c r="N127" s="2"/>
      <c r="O127" s="2"/>
      <c r="P127" s="2"/>
      <c r="Q127" s="2"/>
      <c r="R127" s="2"/>
      <c r="S127" s="2"/>
      <c r="T127" s="2"/>
      <c r="U127" s="2"/>
      <c r="V127" s="2"/>
      <c r="W127" s="2"/>
      <c r="X127" s="2"/>
      <c r="Y127" s="2"/>
      <c r="Z127" s="2"/>
    </row>
    <row r="128" spans="1:26" ht="16">
      <c r="A128" s="2"/>
      <c r="B128" s="23" t="s">
        <v>66</v>
      </c>
      <c r="C128" s="24"/>
      <c r="D128" s="2"/>
      <c r="E128" s="23" t="s">
        <v>67</v>
      </c>
      <c r="F128" s="2"/>
      <c r="G128" s="24"/>
      <c r="H128" s="2"/>
      <c r="I128" s="2"/>
      <c r="J128" s="2"/>
      <c r="K128" s="2"/>
      <c r="L128" s="2"/>
      <c r="M128" s="2"/>
      <c r="N128" s="2"/>
      <c r="O128" s="2"/>
      <c r="P128" s="2"/>
      <c r="Q128" s="2"/>
      <c r="R128" s="2"/>
      <c r="S128" s="2"/>
      <c r="T128" s="2"/>
      <c r="U128" s="2"/>
      <c r="V128" s="2"/>
      <c r="W128" s="2"/>
      <c r="X128" s="2"/>
      <c r="Y128" s="2"/>
      <c r="Z128" s="2"/>
    </row>
    <row r="129" spans="1:26" ht="16">
      <c r="A129" s="2"/>
      <c r="B129" s="23" t="s">
        <v>68</v>
      </c>
      <c r="C129" s="24"/>
      <c r="D129" s="2"/>
      <c r="E129" s="29" t="s">
        <v>69</v>
      </c>
      <c r="F129" s="30"/>
      <c r="G129" s="31"/>
      <c r="H129" s="2"/>
      <c r="I129" s="2"/>
      <c r="J129" s="2"/>
      <c r="K129" s="2"/>
      <c r="L129" s="2"/>
      <c r="M129" s="2"/>
      <c r="N129" s="2"/>
      <c r="O129" s="2"/>
      <c r="P129" s="2"/>
      <c r="Q129" s="2"/>
      <c r="R129" s="2"/>
      <c r="S129" s="2"/>
      <c r="T129" s="2"/>
      <c r="U129" s="2"/>
      <c r="V129" s="2"/>
      <c r="W129" s="2"/>
      <c r="X129" s="2"/>
      <c r="Y129" s="2"/>
      <c r="Z129" s="2"/>
    </row>
    <row r="130" spans="1:26" ht="16">
      <c r="A130" s="2"/>
      <c r="B130" s="23" t="s">
        <v>70</v>
      </c>
      <c r="C130" s="24"/>
      <c r="D130" s="2"/>
      <c r="E130" s="23"/>
      <c r="F130" s="2"/>
      <c r="G130" s="24"/>
      <c r="H130" s="2"/>
      <c r="I130" s="2"/>
      <c r="J130" s="2"/>
      <c r="K130" s="2"/>
      <c r="L130" s="2"/>
      <c r="M130" s="2"/>
      <c r="N130" s="2"/>
      <c r="O130" s="2"/>
      <c r="P130" s="2"/>
      <c r="Q130" s="2"/>
      <c r="R130" s="2"/>
      <c r="S130" s="2"/>
      <c r="T130" s="2"/>
      <c r="U130" s="2"/>
      <c r="V130" s="2"/>
      <c r="W130" s="2"/>
      <c r="X130" s="2"/>
      <c r="Y130" s="2"/>
      <c r="Z130" s="2"/>
    </row>
    <row r="131" spans="1:26" ht="16">
      <c r="A131" s="2"/>
      <c r="B131" s="29" t="s">
        <v>71</v>
      </c>
      <c r="C131" s="31"/>
      <c r="D131" s="2"/>
      <c r="E131" s="25" t="s">
        <v>72</v>
      </c>
      <c r="F131" s="27"/>
      <c r="G131" s="26"/>
      <c r="H131" s="2"/>
      <c r="I131" s="2"/>
      <c r="J131" s="2"/>
      <c r="K131" s="2"/>
      <c r="L131" s="2"/>
      <c r="M131" s="2"/>
      <c r="N131" s="2"/>
      <c r="O131" s="2"/>
      <c r="P131" s="2"/>
      <c r="Q131" s="2"/>
      <c r="R131" s="2"/>
      <c r="S131" s="2"/>
      <c r="T131" s="2"/>
      <c r="U131" s="2"/>
      <c r="V131" s="2"/>
      <c r="W131" s="2"/>
      <c r="X131" s="2"/>
      <c r="Y131" s="2"/>
      <c r="Z131" s="2"/>
    </row>
    <row r="132" spans="1:26" ht="16">
      <c r="A132" s="2"/>
      <c r="B132" s="23"/>
      <c r="C132" s="24"/>
      <c r="D132" s="2"/>
      <c r="E132" s="23" t="s">
        <v>73</v>
      </c>
      <c r="F132" s="2"/>
      <c r="G132" s="24"/>
      <c r="H132" s="2"/>
      <c r="I132" s="2"/>
      <c r="J132" s="2"/>
      <c r="K132" s="2"/>
      <c r="L132" s="2"/>
      <c r="M132" s="2"/>
      <c r="N132" s="2"/>
      <c r="O132" s="2"/>
      <c r="P132" s="2"/>
      <c r="Q132" s="2"/>
      <c r="R132" s="2"/>
      <c r="S132" s="2"/>
      <c r="T132" s="2"/>
      <c r="U132" s="2"/>
      <c r="V132" s="2"/>
      <c r="W132" s="2"/>
      <c r="X132" s="2"/>
      <c r="Y132" s="2"/>
      <c r="Z132" s="2"/>
    </row>
    <row r="133" spans="1:26" ht="16">
      <c r="A133" s="2"/>
      <c r="B133" s="25" t="s">
        <v>74</v>
      </c>
      <c r="C133" s="26"/>
      <c r="D133" s="2"/>
      <c r="E133" s="29" t="s">
        <v>75</v>
      </c>
      <c r="F133" s="30"/>
      <c r="G133" s="31"/>
      <c r="H133" s="2"/>
      <c r="I133" s="2"/>
      <c r="J133" s="2"/>
      <c r="K133" s="2"/>
      <c r="L133" s="2"/>
      <c r="M133" s="2"/>
      <c r="N133" s="2"/>
      <c r="O133" s="2"/>
      <c r="P133" s="2"/>
      <c r="Q133" s="2"/>
      <c r="R133" s="2"/>
      <c r="S133" s="2"/>
      <c r="T133" s="2"/>
      <c r="U133" s="2"/>
      <c r="V133" s="2"/>
      <c r="W133" s="2"/>
      <c r="X133" s="2"/>
      <c r="Y133" s="2"/>
      <c r="Z133" s="2"/>
    </row>
    <row r="134" spans="1:26" ht="16">
      <c r="A134" s="2"/>
      <c r="B134" s="28" t="s">
        <v>76</v>
      </c>
      <c r="C134" s="24"/>
      <c r="D134" s="2"/>
      <c r="E134" s="23"/>
      <c r="F134" s="2"/>
      <c r="G134" s="24"/>
      <c r="H134" s="2"/>
      <c r="I134" s="2"/>
      <c r="J134" s="2"/>
      <c r="K134" s="2"/>
      <c r="L134" s="2"/>
      <c r="M134" s="2"/>
      <c r="N134" s="2"/>
      <c r="O134" s="2"/>
      <c r="P134" s="2"/>
      <c r="Q134" s="2"/>
      <c r="R134" s="2"/>
      <c r="S134" s="2"/>
      <c r="T134" s="2"/>
      <c r="U134" s="2"/>
      <c r="V134" s="2"/>
      <c r="W134" s="2"/>
      <c r="X134" s="2"/>
      <c r="Y134" s="2"/>
      <c r="Z134" s="2"/>
    </row>
    <row r="135" spans="1:26" ht="16">
      <c r="A135" s="2"/>
      <c r="B135" s="23" t="s">
        <v>77</v>
      </c>
      <c r="C135" s="24"/>
      <c r="D135" s="2"/>
      <c r="E135" s="25" t="s">
        <v>78</v>
      </c>
      <c r="F135" s="27"/>
      <c r="G135" s="26"/>
      <c r="H135" s="2"/>
      <c r="I135" s="2"/>
      <c r="J135" s="2"/>
      <c r="K135" s="2"/>
      <c r="L135" s="2"/>
      <c r="M135" s="2"/>
      <c r="N135" s="2"/>
      <c r="O135" s="2"/>
      <c r="P135" s="2"/>
      <c r="Q135" s="2"/>
      <c r="R135" s="2"/>
      <c r="S135" s="2"/>
      <c r="T135" s="2"/>
      <c r="U135" s="2"/>
      <c r="V135" s="2"/>
      <c r="W135" s="2"/>
      <c r="X135" s="2"/>
      <c r="Y135" s="2"/>
      <c r="Z135" s="2"/>
    </row>
    <row r="136" spans="1:26" ht="16">
      <c r="A136" s="2"/>
      <c r="B136" s="23" t="s">
        <v>79</v>
      </c>
      <c r="C136" s="24"/>
      <c r="D136" s="2"/>
      <c r="E136" s="23" t="s">
        <v>80</v>
      </c>
      <c r="F136" s="2"/>
      <c r="G136" s="24"/>
      <c r="H136" s="2"/>
      <c r="I136" s="2"/>
      <c r="J136" s="2"/>
      <c r="K136" s="2"/>
      <c r="L136" s="2"/>
      <c r="M136" s="2"/>
      <c r="N136" s="2"/>
      <c r="O136" s="2"/>
      <c r="P136" s="2"/>
      <c r="Q136" s="2"/>
      <c r="R136" s="2"/>
      <c r="S136" s="2"/>
      <c r="T136" s="2"/>
      <c r="U136" s="2"/>
      <c r="V136" s="2"/>
      <c r="W136" s="2"/>
      <c r="X136" s="2"/>
      <c r="Y136" s="2"/>
      <c r="Z136" s="2"/>
    </row>
    <row r="137" spans="1:26" ht="16">
      <c r="A137" s="2"/>
      <c r="B137" s="29" t="s">
        <v>81</v>
      </c>
      <c r="C137" s="31"/>
      <c r="D137" s="2"/>
      <c r="E137" s="29" t="s">
        <v>82</v>
      </c>
      <c r="F137" s="30"/>
      <c r="G137" s="31"/>
      <c r="H137" s="2"/>
      <c r="I137" s="2"/>
      <c r="J137" s="2"/>
      <c r="K137" s="2"/>
      <c r="L137" s="2"/>
      <c r="M137" s="2"/>
      <c r="N137" s="2"/>
      <c r="O137" s="2"/>
      <c r="P137" s="2"/>
      <c r="Q137" s="2"/>
      <c r="R137" s="2"/>
      <c r="S137" s="2"/>
      <c r="T137" s="2"/>
      <c r="U137" s="2"/>
      <c r="V137" s="2"/>
      <c r="W137" s="2"/>
      <c r="X137" s="2"/>
      <c r="Y137" s="2"/>
      <c r="Z137" s="2"/>
    </row>
    <row r="138" spans="1:26" ht="16">
      <c r="A138" s="2"/>
      <c r="B138" s="23"/>
      <c r="C138" s="24"/>
      <c r="D138" s="2"/>
      <c r="E138" s="23"/>
      <c r="F138" s="2"/>
      <c r="G138" s="24"/>
      <c r="H138" s="2"/>
      <c r="I138" s="2"/>
      <c r="J138" s="2"/>
      <c r="K138" s="2"/>
      <c r="L138" s="2"/>
      <c r="M138" s="2"/>
      <c r="N138" s="2"/>
      <c r="O138" s="2"/>
      <c r="P138" s="2"/>
      <c r="Q138" s="2"/>
      <c r="R138" s="2"/>
      <c r="S138" s="2"/>
      <c r="T138" s="2"/>
      <c r="U138" s="2"/>
      <c r="V138" s="2"/>
      <c r="W138" s="2"/>
      <c r="X138" s="2"/>
      <c r="Y138" s="2"/>
      <c r="Z138" s="2"/>
    </row>
    <row r="139" spans="1:26" ht="16">
      <c r="A139" s="2"/>
      <c r="B139" s="32" t="s">
        <v>83</v>
      </c>
      <c r="C139" s="33" t="s">
        <v>84</v>
      </c>
      <c r="D139" s="34" t="s">
        <v>91</v>
      </c>
      <c r="E139" s="35" t="s">
        <v>85</v>
      </c>
      <c r="F139" s="36"/>
      <c r="G139" s="33" t="s">
        <v>84</v>
      </c>
      <c r="H139" s="2"/>
      <c r="I139" s="2"/>
      <c r="J139" s="2"/>
      <c r="K139" s="2"/>
      <c r="L139" s="2"/>
      <c r="M139" s="2"/>
      <c r="N139" s="2"/>
      <c r="O139" s="2"/>
      <c r="P139" s="2"/>
      <c r="Q139" s="2"/>
      <c r="R139" s="2"/>
      <c r="S139" s="2"/>
      <c r="T139" s="2"/>
      <c r="U139" s="2"/>
      <c r="V139" s="2"/>
      <c r="W139" s="2"/>
      <c r="X139" s="2"/>
      <c r="Y139" s="2"/>
      <c r="Z139" s="2"/>
    </row>
    <row r="140" spans="1:26" ht="1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ht="16">
      <c r="A141" s="4" t="s">
        <v>86</v>
      </c>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ht="16">
      <c r="A142" s="2" t="s">
        <v>292</v>
      </c>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ht="16">
      <c r="A143" s="2" t="s">
        <v>293</v>
      </c>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ht="1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ht="16">
      <c r="A145" s="4" t="s">
        <v>294</v>
      </c>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ht="16">
      <c r="A146" s="34" t="s">
        <v>297</v>
      </c>
      <c r="B146" s="2" t="s">
        <v>295</v>
      </c>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ht="16">
      <c r="A147" s="34" t="s">
        <v>298</v>
      </c>
      <c r="B147" s="2" t="s">
        <v>296</v>
      </c>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ht="1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ht="16">
      <c r="A149" s="2"/>
      <c r="B149" s="4" t="s">
        <v>299</v>
      </c>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ht="16">
      <c r="A150" s="2"/>
      <c r="B150" s="2" t="s">
        <v>87</v>
      </c>
      <c r="C150" s="2"/>
      <c r="D150" s="2"/>
      <c r="E150" s="2"/>
      <c r="G150" s="37" t="s">
        <v>88</v>
      </c>
      <c r="H150" s="2"/>
      <c r="I150" s="2"/>
      <c r="J150" s="2"/>
      <c r="K150" s="2"/>
      <c r="L150" s="2"/>
      <c r="M150" s="2"/>
      <c r="N150" s="2"/>
      <c r="O150" s="2"/>
      <c r="P150" s="2"/>
      <c r="Q150" s="2"/>
      <c r="R150" s="2"/>
      <c r="S150" s="2"/>
      <c r="T150" s="2"/>
      <c r="U150" s="2"/>
      <c r="V150" s="2"/>
      <c r="W150" s="2"/>
      <c r="X150" s="2"/>
      <c r="Y150" s="2"/>
      <c r="Z150" s="2"/>
    </row>
    <row r="151" spans="1:26" ht="16">
      <c r="A151" s="2"/>
      <c r="B151" s="2" t="s">
        <v>303</v>
      </c>
      <c r="C151" s="2"/>
      <c r="D151" s="2"/>
      <c r="E151" s="2"/>
      <c r="G151" s="34" t="s">
        <v>89</v>
      </c>
      <c r="H151" s="2"/>
      <c r="I151" s="2"/>
      <c r="J151" s="2"/>
      <c r="K151" s="2"/>
      <c r="L151" s="2"/>
      <c r="M151" s="2"/>
      <c r="N151" s="2"/>
      <c r="O151" s="2"/>
      <c r="P151" s="2"/>
      <c r="Q151" s="2"/>
      <c r="R151" s="2"/>
      <c r="S151" s="2"/>
      <c r="T151" s="2"/>
      <c r="U151" s="2"/>
      <c r="V151" s="2"/>
      <c r="W151" s="2"/>
      <c r="X151" s="2"/>
      <c r="Y151" s="2"/>
      <c r="Z151" s="2"/>
    </row>
    <row r="152" spans="1:26" ht="16">
      <c r="A152" s="2"/>
      <c r="B152" s="2" t="s">
        <v>90</v>
      </c>
      <c r="C152" s="2"/>
      <c r="D152" s="2"/>
      <c r="E152" s="2"/>
      <c r="G152" s="38" t="s">
        <v>91</v>
      </c>
      <c r="H152" s="2"/>
      <c r="I152" s="2"/>
      <c r="J152" s="2"/>
      <c r="K152" s="2"/>
      <c r="L152" s="2"/>
      <c r="M152" s="2"/>
      <c r="N152" s="2"/>
      <c r="O152" s="2"/>
      <c r="P152" s="2"/>
      <c r="Q152" s="2"/>
      <c r="R152" s="2"/>
      <c r="S152" s="2"/>
      <c r="T152" s="2"/>
      <c r="U152" s="2"/>
      <c r="V152" s="2"/>
      <c r="W152" s="2"/>
      <c r="X152" s="2"/>
      <c r="Y152" s="2"/>
      <c r="Z152" s="2"/>
    </row>
    <row r="153" spans="1:26" ht="16">
      <c r="A153" s="2"/>
      <c r="B153" s="2" t="s">
        <v>304</v>
      </c>
      <c r="C153" s="2"/>
      <c r="D153" s="2"/>
      <c r="E153" s="2"/>
      <c r="G153" s="34" t="s">
        <v>89</v>
      </c>
      <c r="H153" s="2"/>
      <c r="I153" s="2"/>
      <c r="J153" s="2"/>
      <c r="K153" s="2"/>
      <c r="L153" s="2"/>
      <c r="M153" s="2"/>
      <c r="N153" s="2"/>
      <c r="O153" s="2"/>
      <c r="P153" s="2"/>
      <c r="Q153" s="2"/>
      <c r="R153" s="2"/>
      <c r="S153" s="2"/>
      <c r="T153" s="2"/>
      <c r="U153" s="2"/>
      <c r="V153" s="2"/>
      <c r="W153" s="2"/>
      <c r="X153" s="2"/>
      <c r="Y153" s="2"/>
      <c r="Z153" s="2"/>
    </row>
    <row r="154" spans="1:26" ht="16">
      <c r="A154" s="2"/>
      <c r="B154" s="2" t="s">
        <v>92</v>
      </c>
      <c r="C154" s="2"/>
      <c r="D154" s="2"/>
      <c r="E154" s="2"/>
      <c r="G154" s="34" t="s">
        <v>89</v>
      </c>
      <c r="H154" s="2"/>
      <c r="I154" s="2"/>
      <c r="J154" s="2"/>
      <c r="K154" s="2"/>
      <c r="L154" s="2"/>
      <c r="M154" s="2"/>
      <c r="N154" s="2"/>
      <c r="O154" s="2"/>
      <c r="P154" s="2"/>
      <c r="Q154" s="2"/>
      <c r="R154" s="2"/>
      <c r="S154" s="2"/>
      <c r="T154" s="2"/>
      <c r="U154" s="2"/>
      <c r="V154" s="2"/>
      <c r="W154" s="2"/>
      <c r="X154" s="2"/>
      <c r="Y154" s="2"/>
      <c r="Z154" s="2"/>
    </row>
    <row r="155" spans="1:26" ht="16">
      <c r="A155" s="2"/>
      <c r="B155" s="2" t="s">
        <v>93</v>
      </c>
      <c r="C155" s="2"/>
      <c r="D155" s="2"/>
      <c r="E155" s="2"/>
      <c r="F155" s="2"/>
      <c r="G155" s="38" t="s">
        <v>91</v>
      </c>
      <c r="H155" s="2"/>
      <c r="I155" s="2"/>
      <c r="J155" s="2"/>
      <c r="K155" s="2"/>
      <c r="L155" s="2"/>
      <c r="M155" s="2"/>
      <c r="N155" s="2"/>
      <c r="O155" s="2"/>
      <c r="P155" s="2"/>
      <c r="Q155" s="2"/>
      <c r="R155" s="2"/>
      <c r="S155" s="2"/>
      <c r="T155" s="2"/>
      <c r="U155" s="2"/>
      <c r="V155" s="2"/>
      <c r="W155" s="2"/>
      <c r="X155" s="2"/>
      <c r="Y155" s="2"/>
      <c r="Z155" s="2"/>
    </row>
    <row r="156" spans="1:26" ht="16">
      <c r="A156" s="2"/>
      <c r="B156" s="2" t="s">
        <v>94</v>
      </c>
      <c r="C156" s="2"/>
      <c r="D156" s="2"/>
      <c r="E156" s="2"/>
      <c r="F156" s="2"/>
      <c r="G156" s="34" t="s">
        <v>89</v>
      </c>
      <c r="H156" s="2"/>
      <c r="I156" s="2"/>
      <c r="J156" s="2"/>
      <c r="K156" s="2"/>
      <c r="L156" s="2"/>
      <c r="M156" s="2"/>
      <c r="N156" s="2"/>
      <c r="O156" s="2"/>
      <c r="P156" s="2"/>
      <c r="Q156" s="2"/>
      <c r="R156" s="2"/>
      <c r="S156" s="2"/>
      <c r="T156" s="2"/>
      <c r="U156" s="2"/>
      <c r="V156" s="2"/>
      <c r="W156" s="2"/>
      <c r="X156" s="2"/>
      <c r="Y156" s="2"/>
      <c r="Z156" s="2"/>
    </row>
    <row r="157" spans="1:26" ht="16">
      <c r="A157" s="2"/>
      <c r="B157" s="2" t="s">
        <v>305</v>
      </c>
      <c r="C157" s="2"/>
      <c r="D157" s="2"/>
      <c r="E157" s="2"/>
      <c r="F157" s="2"/>
      <c r="G157" s="38" t="s">
        <v>91</v>
      </c>
      <c r="H157" s="2"/>
      <c r="I157" s="2"/>
      <c r="J157" s="2"/>
      <c r="K157" s="2"/>
      <c r="L157" s="2"/>
      <c r="M157" s="2"/>
      <c r="N157" s="2"/>
      <c r="O157" s="2"/>
      <c r="P157" s="2"/>
      <c r="Q157" s="2"/>
      <c r="R157" s="2"/>
      <c r="S157" s="2"/>
      <c r="T157" s="2"/>
      <c r="U157" s="2"/>
      <c r="V157" s="2"/>
      <c r="W157" s="2"/>
      <c r="X157" s="2"/>
      <c r="Y157" s="2"/>
      <c r="Z157" s="2"/>
    </row>
    <row r="158" spans="1:26" ht="16">
      <c r="A158" s="2"/>
      <c r="B158" s="2" t="s">
        <v>306</v>
      </c>
      <c r="C158" s="2"/>
      <c r="D158" s="2"/>
      <c r="E158" s="2"/>
      <c r="F158" s="2"/>
      <c r="G158" s="34" t="s">
        <v>89</v>
      </c>
      <c r="H158" s="2"/>
      <c r="I158" s="2"/>
      <c r="J158" s="2"/>
      <c r="K158" s="2"/>
      <c r="L158" s="2"/>
      <c r="M158" s="2"/>
      <c r="N158" s="2"/>
      <c r="O158" s="2"/>
      <c r="P158" s="2"/>
      <c r="Q158" s="2"/>
      <c r="R158" s="2"/>
      <c r="S158" s="2"/>
      <c r="T158" s="2"/>
      <c r="U158" s="2"/>
      <c r="V158" s="2"/>
      <c r="W158" s="2"/>
      <c r="X158" s="2"/>
      <c r="Y158" s="2"/>
      <c r="Z158" s="2"/>
    </row>
    <row r="159" spans="1:26" ht="16">
      <c r="A159" s="2"/>
      <c r="B159" s="2" t="s">
        <v>95</v>
      </c>
      <c r="C159" s="2"/>
      <c r="D159" s="2"/>
      <c r="E159" s="2"/>
      <c r="F159" s="2"/>
      <c r="G159" s="38" t="s">
        <v>91</v>
      </c>
      <c r="H159" s="2"/>
      <c r="I159" s="2"/>
      <c r="J159" s="2"/>
      <c r="K159" s="2"/>
      <c r="L159" s="2"/>
      <c r="M159" s="2"/>
      <c r="N159" s="2"/>
      <c r="O159" s="2"/>
      <c r="P159" s="2"/>
      <c r="Q159" s="2"/>
      <c r="R159" s="2"/>
      <c r="S159" s="2"/>
      <c r="T159" s="2"/>
      <c r="U159" s="2"/>
      <c r="V159" s="2"/>
      <c r="W159" s="2"/>
      <c r="X159" s="2"/>
      <c r="Y159" s="2"/>
      <c r="Z159" s="2"/>
    </row>
    <row r="160" spans="1:26" ht="17" thickBot="1">
      <c r="A160" s="2"/>
      <c r="B160" s="2"/>
      <c r="C160" s="2"/>
      <c r="D160" s="2"/>
      <c r="E160" s="2"/>
      <c r="F160" s="2"/>
      <c r="G160" s="37"/>
      <c r="H160" s="2"/>
      <c r="I160" s="2"/>
      <c r="J160" s="2"/>
      <c r="K160" s="2"/>
      <c r="L160" s="2"/>
      <c r="M160" s="2"/>
      <c r="N160" s="2"/>
      <c r="O160" s="2"/>
      <c r="P160" s="2"/>
      <c r="Q160" s="2"/>
      <c r="R160" s="2"/>
      <c r="S160" s="2"/>
      <c r="T160" s="2"/>
      <c r="U160" s="2"/>
      <c r="V160" s="2"/>
      <c r="W160" s="2"/>
      <c r="X160" s="2"/>
      <c r="Y160" s="2"/>
      <c r="Z160" s="2"/>
    </row>
    <row r="161" spans="1:26" ht="21">
      <c r="A161" s="101" t="s">
        <v>334</v>
      </c>
      <c r="B161" s="102"/>
      <c r="C161" s="102"/>
      <c r="D161" s="103"/>
      <c r="E161" s="2"/>
      <c r="F161" s="2"/>
      <c r="G161" s="37"/>
      <c r="H161" s="2"/>
      <c r="I161" s="2"/>
      <c r="J161" s="2"/>
      <c r="K161" s="2"/>
      <c r="L161" s="2"/>
      <c r="M161" s="2"/>
      <c r="N161" s="2"/>
      <c r="O161" s="2"/>
      <c r="P161" s="2"/>
      <c r="Q161" s="2"/>
      <c r="R161" s="2"/>
      <c r="S161" s="2"/>
      <c r="T161" s="2"/>
      <c r="U161" s="2"/>
      <c r="V161" s="2"/>
      <c r="W161" s="2"/>
      <c r="X161" s="2"/>
      <c r="Y161" s="2"/>
      <c r="Z161" s="2"/>
    </row>
    <row r="162" spans="1:26" ht="21">
      <c r="A162" s="104" t="s">
        <v>335</v>
      </c>
      <c r="B162" s="105"/>
      <c r="C162" s="105"/>
      <c r="D162" s="106"/>
      <c r="E162" s="2"/>
      <c r="F162" s="2"/>
      <c r="G162" s="37"/>
      <c r="H162" s="2"/>
      <c r="I162" s="2"/>
      <c r="J162" s="2"/>
      <c r="K162" s="2"/>
      <c r="L162" s="2"/>
      <c r="M162" s="2"/>
      <c r="N162" s="2"/>
      <c r="O162" s="2"/>
      <c r="P162" s="2"/>
      <c r="Q162" s="2"/>
      <c r="R162" s="2"/>
      <c r="S162" s="2"/>
      <c r="T162" s="2"/>
      <c r="U162" s="2"/>
      <c r="V162" s="2"/>
      <c r="W162" s="2"/>
      <c r="X162" s="2"/>
      <c r="Y162" s="2"/>
      <c r="Z162" s="2"/>
    </row>
    <row r="163" spans="1:26" ht="21">
      <c r="A163" s="104" t="s">
        <v>336</v>
      </c>
      <c r="B163" s="105"/>
      <c r="C163" s="105"/>
      <c r="D163" s="106" t="s">
        <v>66</v>
      </c>
      <c r="E163" s="2"/>
      <c r="F163" s="2"/>
      <c r="G163" s="37"/>
      <c r="H163" s="2"/>
      <c r="I163" s="2"/>
      <c r="J163" s="2"/>
      <c r="K163" s="2"/>
      <c r="L163" s="2"/>
      <c r="M163" s="2"/>
      <c r="N163" s="2"/>
      <c r="O163" s="2"/>
      <c r="P163" s="2"/>
      <c r="Q163" s="2"/>
      <c r="R163" s="2"/>
      <c r="S163" s="2"/>
      <c r="T163" s="2"/>
      <c r="U163" s="2"/>
      <c r="V163" s="2"/>
      <c r="W163" s="2"/>
      <c r="X163" s="2"/>
      <c r="Y163" s="2"/>
      <c r="Z163" s="2"/>
    </row>
    <row r="164" spans="1:26" ht="21">
      <c r="A164" s="104"/>
      <c r="B164" s="105"/>
      <c r="C164" s="105"/>
      <c r="D164" s="107">
        <v>-200</v>
      </c>
      <c r="E164" s="2"/>
      <c r="F164" s="2"/>
      <c r="G164" s="37"/>
      <c r="H164" s="2"/>
      <c r="I164" s="2"/>
      <c r="J164" s="2"/>
      <c r="K164" s="2"/>
      <c r="L164" s="2"/>
      <c r="M164" s="2"/>
      <c r="N164" s="2"/>
      <c r="O164" s="2"/>
      <c r="P164" s="2"/>
      <c r="Q164" s="2"/>
      <c r="R164" s="2"/>
      <c r="S164" s="2"/>
      <c r="T164" s="2"/>
      <c r="U164" s="2"/>
      <c r="V164" s="2"/>
      <c r="W164" s="2"/>
      <c r="X164" s="2"/>
      <c r="Y164" s="2"/>
      <c r="Z164" s="2"/>
    </row>
    <row r="165" spans="1:26" ht="22" thickBot="1">
      <c r="A165" s="108" t="s">
        <v>337</v>
      </c>
      <c r="B165" s="109"/>
      <c r="C165" s="109"/>
      <c r="D165" s="110"/>
      <c r="E165" s="2"/>
      <c r="F165" s="2"/>
      <c r="G165" s="37"/>
      <c r="H165" s="2"/>
      <c r="I165" s="2"/>
      <c r="J165" s="2"/>
      <c r="K165" s="2"/>
      <c r="L165" s="2"/>
      <c r="M165" s="2"/>
      <c r="N165" s="2"/>
      <c r="O165" s="2"/>
      <c r="P165" s="2"/>
      <c r="Q165" s="2"/>
      <c r="R165" s="2"/>
      <c r="S165" s="2"/>
      <c r="T165" s="2"/>
      <c r="U165" s="2"/>
      <c r="V165" s="2"/>
      <c r="W165" s="2"/>
      <c r="X165" s="2"/>
      <c r="Y165" s="2"/>
      <c r="Z165" s="2"/>
    </row>
    <row r="166" spans="1:26" ht="16">
      <c r="A166" s="2"/>
      <c r="B166" s="2"/>
      <c r="C166" s="2"/>
      <c r="D166" s="2"/>
      <c r="E166" s="2"/>
      <c r="F166" s="2"/>
      <c r="G166" s="37"/>
      <c r="H166" s="2"/>
      <c r="I166" s="2"/>
      <c r="J166" s="2"/>
      <c r="K166" s="2"/>
      <c r="L166" s="2"/>
      <c r="M166" s="2"/>
      <c r="N166" s="2"/>
      <c r="O166" s="2"/>
      <c r="P166" s="2"/>
      <c r="Q166" s="2"/>
      <c r="R166" s="2"/>
      <c r="S166" s="2"/>
      <c r="T166" s="2"/>
      <c r="U166" s="2"/>
      <c r="V166" s="2"/>
      <c r="W166" s="2"/>
      <c r="X166" s="2"/>
      <c r="Y166" s="2"/>
      <c r="Z166" s="2"/>
    </row>
    <row r="167" spans="1:26" ht="16">
      <c r="A167" s="21" t="s">
        <v>300</v>
      </c>
      <c r="B167" s="2"/>
      <c r="C167" s="2"/>
      <c r="D167" s="2"/>
      <c r="E167" s="2"/>
      <c r="F167" s="2"/>
      <c r="G167" s="37"/>
      <c r="H167" s="2"/>
      <c r="I167" s="2"/>
      <c r="J167" s="2"/>
      <c r="K167" s="2"/>
      <c r="L167" s="2"/>
      <c r="M167" s="2"/>
      <c r="N167" s="2"/>
      <c r="O167" s="2"/>
      <c r="P167" s="2"/>
      <c r="Q167" s="2"/>
      <c r="R167" s="2"/>
      <c r="S167" s="2"/>
      <c r="T167" s="2"/>
      <c r="U167" s="2"/>
      <c r="V167" s="2"/>
      <c r="W167" s="2"/>
      <c r="X167" s="2"/>
      <c r="Y167" s="2"/>
      <c r="Z167" s="2"/>
    </row>
    <row r="168" spans="1:26" ht="16">
      <c r="A168" s="2" t="s">
        <v>301</v>
      </c>
      <c r="B168" s="2"/>
      <c r="C168" s="2"/>
      <c r="D168" s="2"/>
      <c r="E168" s="2"/>
      <c r="F168" s="2"/>
      <c r="G168" s="37"/>
      <c r="H168" s="2"/>
      <c r="I168" s="2"/>
      <c r="J168" s="2"/>
      <c r="K168" s="2"/>
      <c r="L168" s="2"/>
      <c r="M168" s="2"/>
      <c r="N168" s="2"/>
      <c r="O168" s="2"/>
      <c r="P168" s="2"/>
      <c r="Q168" s="2"/>
      <c r="R168" s="2"/>
      <c r="S168" s="2"/>
      <c r="T168" s="2"/>
      <c r="U168" s="2"/>
      <c r="V168" s="2"/>
      <c r="W168" s="2"/>
      <c r="X168" s="2"/>
      <c r="Y168" s="2"/>
      <c r="Z168" s="2"/>
    </row>
    <row r="169" spans="1:26" ht="16">
      <c r="A169" s="2" t="s">
        <v>302</v>
      </c>
      <c r="B169" s="2"/>
      <c r="C169" s="2"/>
      <c r="D169" s="2"/>
      <c r="E169" s="2"/>
      <c r="F169" s="2"/>
      <c r="G169" s="37"/>
      <c r="H169" s="2"/>
      <c r="I169" s="2"/>
      <c r="J169" s="2"/>
      <c r="K169" s="2"/>
      <c r="L169" s="2"/>
      <c r="M169" s="2"/>
      <c r="N169" s="2"/>
      <c r="O169" s="2"/>
      <c r="P169" s="2"/>
      <c r="Q169" s="2"/>
      <c r="R169" s="2"/>
      <c r="S169" s="2"/>
      <c r="T169" s="2"/>
      <c r="U169" s="2"/>
      <c r="V169" s="2"/>
      <c r="W169" s="2"/>
      <c r="X169" s="2"/>
      <c r="Y169" s="2"/>
      <c r="Z169" s="2"/>
    </row>
    <row r="170" spans="1:26" ht="1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ht="18">
      <c r="A171" s="7" t="s">
        <v>96</v>
      </c>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ht="16">
      <c r="A172" s="2" t="s">
        <v>273</v>
      </c>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ht="16">
      <c r="A173" s="2" t="s">
        <v>97</v>
      </c>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ht="16">
      <c r="A174" s="4"/>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ht="16">
      <c r="A175" s="4"/>
      <c r="B175" s="4" t="s">
        <v>98</v>
      </c>
      <c r="C175" s="4"/>
      <c r="D175" s="2"/>
      <c r="E175" s="2"/>
      <c r="F175" s="2"/>
      <c r="G175" s="2"/>
      <c r="H175" s="2"/>
      <c r="I175" s="2"/>
      <c r="J175" s="2"/>
      <c r="K175" s="2"/>
      <c r="L175" s="2"/>
      <c r="M175" s="2"/>
      <c r="N175" s="2"/>
      <c r="O175" s="2"/>
      <c r="P175" s="2"/>
      <c r="Q175" s="2"/>
      <c r="R175" s="2"/>
      <c r="S175" s="2"/>
      <c r="T175" s="2"/>
      <c r="U175" s="2"/>
      <c r="V175" s="2"/>
      <c r="W175" s="2"/>
      <c r="X175" s="2"/>
      <c r="Y175" s="2"/>
      <c r="Z175" s="2"/>
    </row>
    <row r="176" spans="1:26" ht="16">
      <c r="A176" s="4"/>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ht="16">
      <c r="A177" s="4" t="s">
        <v>99</v>
      </c>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ht="16">
      <c r="A178" s="4" t="s">
        <v>100</v>
      </c>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ht="16">
      <c r="A179" s="4"/>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ht="16">
      <c r="A180" s="2" t="s">
        <v>101</v>
      </c>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ht="16">
      <c r="A181" s="4"/>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ht="16">
      <c r="A182" s="4"/>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ht="16">
      <c r="A183" s="4"/>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ht="16">
      <c r="A184" s="4"/>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ht="16">
      <c r="A185" s="4"/>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ht="16">
      <c r="A186" s="4"/>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ht="16">
      <c r="A187" s="4"/>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ht="16">
      <c r="A188" s="4"/>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ht="16">
      <c r="A189" s="4"/>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ht="16">
      <c r="A190" s="4"/>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ht="16">
      <c r="A191" s="4"/>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ht="16">
      <c r="A192" s="4"/>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ht="16">
      <c r="A193" s="4"/>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ht="16">
      <c r="A194" s="4"/>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ht="16">
      <c r="A195" s="4"/>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ht="16">
      <c r="A196" s="4"/>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ht="16">
      <c r="A197" s="4"/>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ht="16">
      <c r="A198" s="4"/>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ht="16">
      <c r="A199" s="644" t="s">
        <v>1900</v>
      </c>
      <c r="B199" s="645"/>
      <c r="C199" s="645"/>
      <c r="D199" s="645"/>
      <c r="E199" s="645"/>
      <c r="F199" s="645"/>
      <c r="G199" s="645"/>
      <c r="H199" s="2"/>
      <c r="I199" s="2"/>
      <c r="J199" s="2"/>
      <c r="K199" s="2"/>
      <c r="L199" s="2"/>
      <c r="M199" s="2"/>
      <c r="N199" s="2"/>
      <c r="O199" s="2"/>
      <c r="P199" s="2"/>
      <c r="Q199" s="2"/>
      <c r="R199" s="2"/>
      <c r="S199" s="2"/>
      <c r="T199" s="2"/>
      <c r="U199" s="2"/>
      <c r="V199" s="2"/>
      <c r="W199" s="2"/>
      <c r="X199" s="2"/>
      <c r="Y199" s="2"/>
      <c r="Z199" s="2"/>
    </row>
    <row r="200" spans="1:26" ht="16">
      <c r="A200" s="4"/>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ht="16">
      <c r="A201" s="2" t="s">
        <v>1901</v>
      </c>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ht="16">
      <c r="A202" s="2" t="s">
        <v>1902</v>
      </c>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ht="16">
      <c r="A203" s="2" t="s">
        <v>1903</v>
      </c>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ht="16">
      <c r="A204" s="2" t="s">
        <v>1904</v>
      </c>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ht="1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ht="16">
      <c r="A206" s="2" t="s">
        <v>1905</v>
      </c>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ht="16">
      <c r="A207" s="2" t="s">
        <v>1906</v>
      </c>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ht="16">
      <c r="A208" s="4"/>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ht="16">
      <c r="A209" s="2" t="s">
        <v>1907</v>
      </c>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ht="16">
      <c r="A210" s="2" t="s">
        <v>1908</v>
      </c>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ht="16">
      <c r="A211" s="4"/>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ht="16">
      <c r="A212" s="2" t="s">
        <v>1909</v>
      </c>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ht="16">
      <c r="A213" s="2" t="s">
        <v>1910</v>
      </c>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ht="16">
      <c r="A214" s="2" t="s">
        <v>1911</v>
      </c>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ht="1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ht="16">
      <c r="A216" s="2" t="s">
        <v>1912</v>
      </c>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ht="16">
      <c r="A217" s="4"/>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ht="16">
      <c r="A218" s="4" t="s">
        <v>1913</v>
      </c>
      <c r="B218" s="4" t="s">
        <v>1914</v>
      </c>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ht="16">
      <c r="A219" s="4"/>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ht="16">
      <c r="A220" s="150" t="s">
        <v>102</v>
      </c>
      <c r="B220" s="151"/>
      <c r="C220" s="151"/>
      <c r="D220" s="151"/>
      <c r="E220" s="151"/>
      <c r="F220" s="151"/>
      <c r="G220" s="151"/>
      <c r="H220" s="2"/>
      <c r="I220" s="2"/>
      <c r="J220" s="2"/>
      <c r="K220" s="2"/>
      <c r="L220" s="2"/>
      <c r="M220" s="2"/>
      <c r="N220" s="2"/>
      <c r="O220" s="2"/>
      <c r="P220" s="2"/>
      <c r="Q220" s="2"/>
      <c r="R220" s="2"/>
      <c r="S220" s="2"/>
      <c r="T220" s="2"/>
      <c r="U220" s="2"/>
      <c r="V220" s="2"/>
      <c r="W220" s="2"/>
      <c r="X220" s="2"/>
      <c r="Y220" s="2"/>
      <c r="Z220" s="2"/>
    </row>
    <row r="221" spans="1:26" ht="16">
      <c r="A221" s="151"/>
      <c r="B221" s="151"/>
      <c r="C221" s="151"/>
      <c r="D221" s="151"/>
      <c r="E221" s="151"/>
      <c r="F221" s="151"/>
      <c r="G221" s="151"/>
      <c r="H221" s="2"/>
      <c r="I221" s="2"/>
      <c r="J221" s="2"/>
      <c r="K221" s="2"/>
      <c r="L221" s="2"/>
      <c r="M221" s="2"/>
      <c r="N221" s="2"/>
      <c r="O221" s="2"/>
      <c r="P221" s="2"/>
      <c r="Q221" s="2"/>
      <c r="R221" s="2"/>
      <c r="S221" s="2"/>
      <c r="T221" s="2"/>
      <c r="U221" s="2"/>
      <c r="V221" s="2"/>
      <c r="W221" s="2"/>
      <c r="X221" s="2"/>
      <c r="Y221" s="2"/>
      <c r="Z221" s="2"/>
    </row>
    <row r="222" spans="1:26" ht="17" thickBot="1">
      <c r="A222" s="152" t="s">
        <v>394</v>
      </c>
      <c r="B222" s="151"/>
      <c r="C222" s="151"/>
      <c r="D222" s="151"/>
      <c r="E222" s="151"/>
      <c r="F222" s="151"/>
      <c r="G222" s="151"/>
      <c r="H222" s="2"/>
      <c r="I222" s="2"/>
      <c r="J222" s="2"/>
      <c r="K222" s="2"/>
      <c r="L222" s="2"/>
      <c r="M222" s="2"/>
      <c r="N222" s="2"/>
      <c r="O222" s="2"/>
      <c r="P222" s="2"/>
      <c r="Q222" s="2"/>
      <c r="R222" s="2"/>
      <c r="S222" s="2"/>
      <c r="T222" s="2"/>
      <c r="U222" s="2"/>
      <c r="V222" s="2"/>
      <c r="W222" s="2"/>
      <c r="X222" s="2"/>
      <c r="Y222" s="2"/>
      <c r="Z222" s="2"/>
    </row>
    <row r="223" spans="1:26" ht="17" thickBot="1">
      <c r="A223" s="152" t="s">
        <v>103</v>
      </c>
      <c r="B223" s="672" t="s">
        <v>98</v>
      </c>
      <c r="C223" s="673"/>
      <c r="D223" s="151" t="s">
        <v>416</v>
      </c>
      <c r="E223" s="151"/>
      <c r="F223" s="151"/>
      <c r="G223" s="151"/>
      <c r="H223" s="2"/>
      <c r="I223" s="2"/>
      <c r="J223" s="2"/>
      <c r="K223" s="2"/>
      <c r="L223" s="2"/>
      <c r="M223" s="2"/>
      <c r="N223" s="2"/>
      <c r="O223" s="2"/>
      <c r="P223" s="2"/>
      <c r="Q223" s="2"/>
      <c r="R223" s="2"/>
      <c r="S223" s="2"/>
      <c r="T223" s="2"/>
      <c r="U223" s="2"/>
      <c r="V223" s="2"/>
      <c r="W223" s="2"/>
      <c r="X223" s="2"/>
      <c r="Y223" s="2"/>
      <c r="Z223" s="2"/>
    </row>
    <row r="224" spans="1:26" ht="1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ht="16">
      <c r="A225" s="2" t="s">
        <v>104</v>
      </c>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ht="17" thickBot="1">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ht="35" thickBot="1">
      <c r="A227" s="2"/>
      <c r="B227" s="154" t="s">
        <v>417</v>
      </c>
      <c r="C227" s="155"/>
      <c r="D227" s="159" t="s">
        <v>106</v>
      </c>
      <c r="E227" s="159" t="s">
        <v>107</v>
      </c>
      <c r="F227" s="2"/>
      <c r="G227" s="2"/>
      <c r="H227" s="2"/>
      <c r="I227" s="2"/>
      <c r="J227" s="2"/>
      <c r="K227" s="2"/>
      <c r="L227" s="2"/>
      <c r="M227" s="2"/>
      <c r="N227" s="2"/>
      <c r="O227" s="2"/>
      <c r="P227" s="2"/>
      <c r="Q227" s="2"/>
      <c r="R227" s="2"/>
      <c r="S227" s="2"/>
      <c r="T227" s="2"/>
      <c r="U227" s="2"/>
      <c r="V227" s="2"/>
      <c r="W227" s="2"/>
      <c r="X227" s="2"/>
      <c r="Y227" s="2"/>
      <c r="Z227" s="2"/>
    </row>
    <row r="228" spans="1:26" ht="16">
      <c r="A228" s="668" t="s">
        <v>83</v>
      </c>
      <c r="B228" s="122" t="s">
        <v>395</v>
      </c>
      <c r="C228" s="100"/>
      <c r="D228" s="83">
        <v>200</v>
      </c>
      <c r="E228" s="83">
        <v>250</v>
      </c>
      <c r="F228" s="2" t="s">
        <v>420</v>
      </c>
      <c r="G228" s="2"/>
      <c r="H228" s="2"/>
      <c r="I228" s="2"/>
      <c r="J228" s="2"/>
      <c r="K228" s="2"/>
      <c r="L228" s="2"/>
      <c r="M228" s="2"/>
      <c r="N228" s="2"/>
      <c r="O228" s="2"/>
      <c r="P228" s="2"/>
      <c r="Q228" s="2"/>
      <c r="R228" s="2"/>
      <c r="S228" s="2"/>
      <c r="T228" s="2"/>
      <c r="U228" s="2"/>
      <c r="V228" s="2"/>
      <c r="W228" s="2"/>
      <c r="X228" s="2"/>
      <c r="Y228" s="2"/>
      <c r="Z228" s="2"/>
    </row>
    <row r="229" spans="1:26" ht="17" thickBot="1">
      <c r="A229" s="669"/>
      <c r="B229" s="125" t="s">
        <v>396</v>
      </c>
      <c r="C229" s="127"/>
      <c r="D229" s="84">
        <v>300</v>
      </c>
      <c r="E229" s="84">
        <v>320</v>
      </c>
      <c r="F229" s="2"/>
      <c r="G229" s="2"/>
      <c r="H229" s="2"/>
      <c r="I229" s="2"/>
      <c r="J229" s="2"/>
      <c r="K229" s="2"/>
      <c r="L229" s="2"/>
      <c r="M229" s="2"/>
      <c r="N229" s="2"/>
      <c r="O229" s="2"/>
      <c r="P229" s="2"/>
      <c r="Q229" s="2"/>
      <c r="R229" s="2"/>
      <c r="S229" s="2"/>
      <c r="T229" s="2"/>
      <c r="U229" s="2"/>
      <c r="V229" s="2"/>
      <c r="W229" s="2"/>
      <c r="X229" s="2"/>
      <c r="Y229" s="2"/>
      <c r="Z229" s="2"/>
    </row>
    <row r="230" spans="1:26" ht="16">
      <c r="A230" s="668" t="s">
        <v>399</v>
      </c>
      <c r="B230" s="122" t="s">
        <v>397</v>
      </c>
      <c r="C230" s="100"/>
      <c r="D230" s="83">
        <v>100</v>
      </c>
      <c r="E230" s="83">
        <v>130</v>
      </c>
      <c r="F230" s="2"/>
      <c r="G230" s="2" t="s">
        <v>1915</v>
      </c>
      <c r="H230" s="2"/>
      <c r="I230" s="2"/>
      <c r="J230" s="2"/>
      <c r="K230" s="2"/>
      <c r="L230" s="2"/>
      <c r="M230" s="2"/>
      <c r="N230" s="2"/>
      <c r="O230" s="2"/>
      <c r="P230" s="2"/>
      <c r="Q230" s="2"/>
      <c r="R230" s="2"/>
      <c r="S230" s="2"/>
      <c r="T230" s="2"/>
      <c r="U230" s="2"/>
      <c r="V230" s="2"/>
      <c r="W230" s="2"/>
      <c r="X230" s="2"/>
      <c r="Y230" s="2"/>
      <c r="Z230" s="2"/>
    </row>
    <row r="231" spans="1:26" ht="17" thickBot="1">
      <c r="A231" s="669"/>
      <c r="B231" s="125" t="s">
        <v>398</v>
      </c>
      <c r="C231" s="127"/>
      <c r="D231" s="153" t="s">
        <v>108</v>
      </c>
      <c r="E231" s="85">
        <v>140</v>
      </c>
      <c r="F231" s="2"/>
      <c r="G231" s="2"/>
      <c r="H231" s="2"/>
      <c r="I231" s="2"/>
      <c r="J231" s="2"/>
      <c r="K231" s="2"/>
      <c r="L231" s="2"/>
      <c r="M231" s="2"/>
      <c r="N231" s="2"/>
      <c r="O231" s="2"/>
      <c r="P231" s="2"/>
      <c r="Q231" s="2"/>
      <c r="R231" s="2"/>
      <c r="S231" s="2"/>
      <c r="T231" s="2"/>
      <c r="U231" s="2"/>
      <c r="V231" s="2"/>
      <c r="W231" s="2"/>
      <c r="X231" s="2"/>
      <c r="Y231" s="2"/>
      <c r="Z231" s="2"/>
    </row>
    <row r="232" spans="1:26" ht="17" thickBot="1">
      <c r="A232" s="158" t="s">
        <v>78</v>
      </c>
      <c r="B232" s="154" t="s">
        <v>78</v>
      </c>
      <c r="C232" s="155"/>
      <c r="D232" s="156">
        <v>90</v>
      </c>
      <c r="E232" s="157" t="s">
        <v>109</v>
      </c>
      <c r="F232" s="2"/>
      <c r="G232" s="2"/>
      <c r="H232" s="2"/>
      <c r="I232" s="2"/>
      <c r="J232" s="2"/>
      <c r="K232" s="2"/>
      <c r="L232" s="2"/>
      <c r="M232" s="2"/>
      <c r="N232" s="2"/>
      <c r="O232" s="2"/>
      <c r="P232" s="2"/>
      <c r="Q232" s="2"/>
      <c r="R232" s="2"/>
      <c r="S232" s="2"/>
      <c r="T232" s="2"/>
      <c r="U232" s="2"/>
      <c r="V232" s="2"/>
      <c r="W232" s="2"/>
      <c r="X232" s="2"/>
      <c r="Y232" s="2"/>
      <c r="Z232" s="2"/>
    </row>
    <row r="233" spans="1:26" ht="17" thickBot="1">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ht="35" thickBot="1">
      <c r="A234" s="2"/>
      <c r="B234" s="154" t="s">
        <v>418</v>
      </c>
      <c r="C234" s="155"/>
      <c r="D234" s="159" t="s">
        <v>106</v>
      </c>
      <c r="E234" s="159" t="s">
        <v>107</v>
      </c>
      <c r="F234" s="2"/>
      <c r="H234" s="2"/>
      <c r="I234" s="2"/>
      <c r="J234" s="2"/>
      <c r="K234" s="2"/>
      <c r="L234" s="2"/>
      <c r="M234" s="2"/>
      <c r="N234" s="2"/>
      <c r="O234" s="2"/>
      <c r="P234" s="2"/>
      <c r="Q234" s="2"/>
      <c r="R234" s="2"/>
      <c r="S234" s="2"/>
      <c r="T234" s="2"/>
      <c r="U234" s="2"/>
      <c r="V234" s="2"/>
      <c r="W234" s="2"/>
      <c r="X234" s="2"/>
      <c r="Y234" s="2"/>
      <c r="Z234" s="2"/>
    </row>
    <row r="235" spans="1:26" ht="16">
      <c r="A235" s="668" t="s">
        <v>83</v>
      </c>
      <c r="B235" s="122" t="s">
        <v>62</v>
      </c>
      <c r="C235" s="100"/>
      <c r="D235" s="88" t="s">
        <v>111</v>
      </c>
      <c r="E235" s="88" t="s">
        <v>112</v>
      </c>
      <c r="F235" s="2"/>
      <c r="G235" s="2"/>
      <c r="H235" s="2"/>
      <c r="I235" s="2"/>
      <c r="J235" s="2"/>
      <c r="K235" s="2"/>
      <c r="L235" s="2"/>
      <c r="M235" s="2"/>
      <c r="N235" s="2"/>
      <c r="O235" s="2"/>
      <c r="P235" s="2"/>
      <c r="Q235" s="2"/>
      <c r="R235" s="2"/>
      <c r="S235" s="2"/>
      <c r="T235" s="2"/>
      <c r="U235" s="2"/>
      <c r="V235" s="2"/>
      <c r="W235" s="2"/>
      <c r="X235" s="2"/>
      <c r="Y235" s="2"/>
      <c r="Z235" s="2"/>
    </row>
    <row r="236" spans="1:26" ht="17" thickBot="1">
      <c r="A236" s="669"/>
      <c r="B236" s="125" t="s">
        <v>74</v>
      </c>
      <c r="C236" s="127"/>
      <c r="D236" s="84">
        <v>450</v>
      </c>
      <c r="E236" s="84">
        <v>400</v>
      </c>
      <c r="F236" s="2"/>
      <c r="G236" s="2"/>
      <c r="H236" s="2"/>
      <c r="I236" s="2"/>
      <c r="J236" s="2"/>
      <c r="K236" s="2"/>
      <c r="L236" s="2"/>
      <c r="M236" s="2"/>
      <c r="N236" s="2"/>
      <c r="O236" s="2"/>
      <c r="P236" s="2"/>
      <c r="Q236" s="2"/>
      <c r="R236" s="2"/>
      <c r="S236" s="2"/>
      <c r="T236" s="2"/>
      <c r="U236" s="2"/>
      <c r="V236" s="2"/>
      <c r="W236" s="2"/>
      <c r="X236" s="2"/>
      <c r="Y236" s="2"/>
      <c r="Z236" s="2"/>
    </row>
    <row r="237" spans="1:26" ht="16">
      <c r="A237" s="668" t="s">
        <v>399</v>
      </c>
      <c r="B237" s="122" t="s">
        <v>63</v>
      </c>
      <c r="C237" s="100"/>
      <c r="D237" s="83">
        <v>90</v>
      </c>
      <c r="E237" s="83">
        <v>180</v>
      </c>
      <c r="F237" s="2"/>
      <c r="G237" s="2"/>
      <c r="H237" s="2"/>
      <c r="I237" s="2"/>
      <c r="J237" s="2"/>
      <c r="K237" s="2"/>
      <c r="L237" s="2"/>
      <c r="M237" s="2"/>
      <c r="N237" s="2"/>
      <c r="O237" s="2"/>
      <c r="P237" s="2"/>
      <c r="Q237" s="2"/>
      <c r="R237" s="2"/>
      <c r="S237" s="2"/>
      <c r="T237" s="2"/>
      <c r="U237" s="2"/>
      <c r="V237" s="2"/>
      <c r="W237" s="2"/>
      <c r="X237" s="2"/>
      <c r="Y237" s="2"/>
      <c r="Z237" s="2"/>
    </row>
    <row r="238" spans="1:26" ht="17" thickBot="1">
      <c r="A238" s="669"/>
      <c r="B238" s="125" t="s">
        <v>72</v>
      </c>
      <c r="C238" s="127"/>
      <c r="D238" s="84">
        <v>160</v>
      </c>
      <c r="E238" s="84">
        <v>140</v>
      </c>
      <c r="F238" s="2"/>
      <c r="G238" s="2"/>
      <c r="H238" s="2"/>
      <c r="I238" s="2"/>
      <c r="J238" s="2"/>
      <c r="K238" s="2"/>
      <c r="L238" s="2"/>
      <c r="M238" s="2"/>
      <c r="N238" s="2"/>
      <c r="O238" s="2"/>
      <c r="P238" s="2"/>
      <c r="Q238" s="2"/>
      <c r="R238" s="2"/>
      <c r="S238" s="2"/>
      <c r="T238" s="2"/>
      <c r="U238" s="2"/>
      <c r="V238" s="2"/>
      <c r="W238" s="2"/>
      <c r="X238" s="2"/>
      <c r="Y238" s="2"/>
      <c r="Z238" s="2"/>
    </row>
    <row r="239" spans="1:26" ht="17" thickBot="1">
      <c r="A239" s="158" t="s">
        <v>78</v>
      </c>
      <c r="B239" s="154" t="s">
        <v>78</v>
      </c>
      <c r="C239" s="155"/>
      <c r="D239" s="156">
        <v>600</v>
      </c>
      <c r="E239" s="156">
        <v>700</v>
      </c>
      <c r="F239" s="2"/>
      <c r="G239" s="2"/>
      <c r="H239" s="2"/>
      <c r="I239" s="2"/>
      <c r="J239" s="2"/>
      <c r="K239" s="2"/>
      <c r="L239" s="2"/>
      <c r="M239" s="2"/>
      <c r="N239" s="2"/>
      <c r="O239" s="2"/>
      <c r="P239" s="2"/>
      <c r="Q239" s="2"/>
      <c r="R239" s="2"/>
      <c r="S239" s="2"/>
      <c r="T239" s="2"/>
      <c r="U239" s="2"/>
      <c r="V239" s="2"/>
      <c r="W239" s="2"/>
      <c r="X239" s="2"/>
      <c r="Y239" s="2"/>
      <c r="Z239" s="2"/>
    </row>
    <row r="240" spans="1:26" ht="17" thickBot="1">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ht="35" thickBot="1">
      <c r="A241" s="2"/>
      <c r="B241" s="161" t="s">
        <v>400</v>
      </c>
      <c r="C241" s="162"/>
      <c r="D241" s="160" t="s">
        <v>106</v>
      </c>
      <c r="E241" s="160" t="s">
        <v>107</v>
      </c>
      <c r="F241" s="2"/>
      <c r="G241" s="2"/>
      <c r="H241" s="2"/>
      <c r="I241" s="2"/>
      <c r="J241" s="2"/>
      <c r="K241" s="2"/>
      <c r="L241" s="2"/>
      <c r="M241" s="2"/>
      <c r="N241" s="2"/>
      <c r="O241" s="2"/>
      <c r="P241" s="2"/>
      <c r="Q241" s="2"/>
      <c r="R241" s="2"/>
      <c r="S241" s="2"/>
      <c r="T241" s="2"/>
      <c r="U241" s="2"/>
      <c r="V241" s="2"/>
      <c r="W241" s="2"/>
      <c r="X241" s="2"/>
      <c r="Y241" s="2"/>
      <c r="Z241" s="2"/>
    </row>
    <row r="242" spans="1:26" ht="17" thickBot="1">
      <c r="A242" s="2"/>
      <c r="B242" s="154" t="s">
        <v>114</v>
      </c>
      <c r="C242" s="155"/>
      <c r="D242" s="156">
        <v>1000</v>
      </c>
      <c r="E242" s="156">
        <v>1400</v>
      </c>
      <c r="F242" s="41"/>
      <c r="G242" s="40" t="s">
        <v>115</v>
      </c>
      <c r="H242" s="34"/>
      <c r="I242" s="2"/>
      <c r="J242" s="2"/>
      <c r="K242" s="2"/>
      <c r="L242" s="2"/>
      <c r="M242" s="2"/>
      <c r="N242" s="2"/>
      <c r="O242" s="2"/>
      <c r="P242" s="2"/>
      <c r="Q242" s="2"/>
      <c r="R242" s="2"/>
      <c r="S242" s="2"/>
      <c r="T242" s="2"/>
      <c r="U242" s="2"/>
      <c r="V242" s="2"/>
      <c r="W242" s="2"/>
      <c r="X242" s="2"/>
      <c r="Y242" s="2"/>
      <c r="Z242" s="2"/>
    </row>
    <row r="243" spans="1:26" ht="17" thickBot="1">
      <c r="A243" s="2"/>
      <c r="B243" s="122" t="s">
        <v>116</v>
      </c>
      <c r="C243" s="100"/>
      <c r="D243" s="157" t="s">
        <v>117</v>
      </c>
      <c r="E243" s="157" t="s">
        <v>118</v>
      </c>
      <c r="F243" s="41"/>
      <c r="G243" s="39" t="s">
        <v>119</v>
      </c>
      <c r="H243" s="34"/>
      <c r="I243" s="2"/>
      <c r="J243" s="2"/>
      <c r="K243" s="2"/>
      <c r="L243" s="2"/>
      <c r="M243" s="2"/>
      <c r="N243" s="2"/>
      <c r="O243" s="2"/>
      <c r="P243" s="2"/>
      <c r="Q243" s="2"/>
      <c r="R243" s="2"/>
      <c r="S243" s="2"/>
      <c r="T243" s="2"/>
      <c r="U243" s="2"/>
      <c r="V243" s="2"/>
      <c r="W243" s="2"/>
      <c r="X243" s="2"/>
      <c r="Y243" s="2"/>
      <c r="Z243" s="2"/>
    </row>
    <row r="244" spans="1:26" ht="17" thickBot="1">
      <c r="A244" s="2"/>
      <c r="B244" s="154" t="s">
        <v>120</v>
      </c>
      <c r="C244" s="155"/>
      <c r="D244" s="157" t="s">
        <v>121</v>
      </c>
      <c r="E244" s="157" t="s">
        <v>122</v>
      </c>
      <c r="F244" s="41"/>
      <c r="G244" s="39" t="s">
        <v>401</v>
      </c>
      <c r="H244" s="34"/>
      <c r="I244" s="2"/>
      <c r="J244" s="2"/>
      <c r="K244" s="2"/>
      <c r="L244" s="2"/>
      <c r="M244" s="2"/>
      <c r="N244" s="2"/>
      <c r="O244" s="2"/>
      <c r="P244" s="2"/>
      <c r="Q244" s="2"/>
      <c r="R244" s="2"/>
      <c r="S244" s="2"/>
      <c r="T244" s="2"/>
      <c r="U244" s="2"/>
      <c r="V244" s="2"/>
      <c r="W244" s="2"/>
      <c r="X244" s="2"/>
      <c r="Y244" s="2"/>
      <c r="Z244" s="2"/>
    </row>
    <row r="245" spans="1:26" ht="17" thickBot="1">
      <c r="A245" s="2"/>
      <c r="B245" s="154" t="s">
        <v>123</v>
      </c>
      <c r="C245" s="155"/>
      <c r="D245" s="156">
        <v>30</v>
      </c>
      <c r="E245" s="34"/>
      <c r="F245" s="34" t="s">
        <v>88</v>
      </c>
      <c r="G245" s="21" t="s">
        <v>402</v>
      </c>
      <c r="H245" s="163"/>
      <c r="I245" s="163" t="s">
        <v>84</v>
      </c>
      <c r="J245" s="2" t="s">
        <v>432</v>
      </c>
      <c r="K245" s="2"/>
      <c r="L245" s="2"/>
      <c r="M245" s="2"/>
      <c r="N245" s="2"/>
      <c r="O245" s="2"/>
      <c r="P245" s="2"/>
      <c r="Q245" s="2"/>
      <c r="R245" s="2"/>
      <c r="S245" s="2"/>
      <c r="T245" s="2"/>
      <c r="U245" s="2"/>
      <c r="V245" s="2"/>
      <c r="W245" s="2"/>
      <c r="X245" s="2"/>
      <c r="Y245" s="2"/>
      <c r="Z245" s="2"/>
    </row>
    <row r="246" spans="1:26" ht="16">
      <c r="A246" s="2"/>
      <c r="B246" s="2"/>
      <c r="C246" s="2"/>
      <c r="D246" s="2"/>
      <c r="E246" s="2"/>
      <c r="F246" s="34" t="s">
        <v>88</v>
      </c>
      <c r="G246" s="39" t="s">
        <v>403</v>
      </c>
      <c r="H246" s="2"/>
      <c r="I246" s="42" t="s">
        <v>124</v>
      </c>
      <c r="J246" s="674" t="s">
        <v>433</v>
      </c>
      <c r="K246" s="2"/>
      <c r="L246" s="2"/>
      <c r="M246" s="2"/>
      <c r="N246" s="2"/>
      <c r="O246" s="2"/>
      <c r="P246" s="2"/>
      <c r="Q246" s="2"/>
      <c r="R246" s="2"/>
      <c r="S246" s="2"/>
      <c r="T246" s="2"/>
      <c r="U246" s="2"/>
      <c r="V246" s="2"/>
      <c r="W246" s="2"/>
      <c r="X246" s="2"/>
      <c r="Y246" s="2"/>
      <c r="Z246" s="2"/>
    </row>
    <row r="247" spans="1:26" ht="16">
      <c r="A247" s="2"/>
      <c r="B247" s="2"/>
      <c r="C247" s="2"/>
      <c r="D247" s="2"/>
      <c r="E247" s="2"/>
      <c r="F247" s="34" t="s">
        <v>89</v>
      </c>
      <c r="G247" s="39" t="s">
        <v>404</v>
      </c>
      <c r="H247" s="2"/>
      <c r="I247" s="42" t="s">
        <v>125</v>
      </c>
      <c r="J247" s="675"/>
      <c r="K247" s="2"/>
      <c r="L247" s="2"/>
      <c r="M247" s="2"/>
      <c r="N247" s="2"/>
      <c r="O247" s="2"/>
      <c r="P247" s="2"/>
      <c r="Q247" s="2"/>
      <c r="R247" s="2"/>
      <c r="S247" s="2"/>
      <c r="T247" s="2"/>
      <c r="U247" s="2"/>
      <c r="V247" s="2"/>
      <c r="W247" s="2"/>
      <c r="X247" s="2"/>
      <c r="Y247" s="2"/>
      <c r="Z247" s="2"/>
    </row>
    <row r="248" spans="1:26" ht="17" thickBot="1">
      <c r="A248" s="2"/>
      <c r="B248" s="2"/>
      <c r="C248" s="2"/>
      <c r="D248" s="2"/>
      <c r="E248" s="2"/>
      <c r="F248" s="34" t="s">
        <v>88</v>
      </c>
      <c r="G248" s="21" t="s">
        <v>126</v>
      </c>
      <c r="H248" s="21"/>
      <c r="I248" s="163" t="s">
        <v>127</v>
      </c>
      <c r="J248" s="676"/>
      <c r="K248" s="2"/>
      <c r="L248" s="2"/>
      <c r="M248" s="2"/>
      <c r="N248" s="2"/>
      <c r="O248" s="2"/>
      <c r="P248" s="2"/>
      <c r="Q248" s="2"/>
      <c r="R248" s="2"/>
      <c r="S248" s="2"/>
      <c r="T248" s="2"/>
      <c r="U248" s="2"/>
      <c r="V248" s="2"/>
      <c r="W248" s="2"/>
      <c r="X248" s="2"/>
      <c r="Y248" s="2"/>
      <c r="Z248" s="2"/>
    </row>
    <row r="249" spans="1:26" ht="16">
      <c r="A249" s="2"/>
      <c r="B249" s="2"/>
      <c r="C249" s="2"/>
      <c r="D249" s="2"/>
      <c r="E249" s="2"/>
      <c r="F249" s="34" t="s">
        <v>91</v>
      </c>
      <c r="G249" s="39" t="s">
        <v>419</v>
      </c>
      <c r="H249" s="2"/>
      <c r="I249" s="43" t="s">
        <v>91</v>
      </c>
      <c r="J249" s="2" t="s">
        <v>434</v>
      </c>
      <c r="K249" s="2"/>
      <c r="L249" s="2"/>
      <c r="M249" s="2"/>
      <c r="N249" s="2"/>
      <c r="O249" s="2"/>
      <c r="P249" s="2"/>
      <c r="Q249" s="2"/>
      <c r="R249" s="2"/>
      <c r="S249" s="2"/>
      <c r="T249" s="2"/>
      <c r="U249" s="2"/>
      <c r="V249" s="2"/>
      <c r="W249" s="2"/>
      <c r="X249" s="2"/>
      <c r="Y249" s="2"/>
      <c r="Z249" s="2"/>
    </row>
    <row r="250" spans="1:26" ht="1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ht="16">
      <c r="A251" s="2" t="s">
        <v>128</v>
      </c>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ht="1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ht="16">
      <c r="A253" s="2" t="s">
        <v>129</v>
      </c>
      <c r="B253" s="2"/>
      <c r="C253" s="2"/>
      <c r="D253" s="34"/>
      <c r="E253" s="34"/>
      <c r="F253" s="2"/>
      <c r="G253" s="2"/>
      <c r="H253" s="2"/>
      <c r="I253" s="2"/>
      <c r="J253" s="2"/>
      <c r="K253" s="2"/>
      <c r="L253" s="2"/>
      <c r="M253" s="2"/>
      <c r="N253" s="2"/>
      <c r="O253" s="2"/>
      <c r="P253" s="2"/>
      <c r="Q253" s="2"/>
      <c r="R253" s="2"/>
      <c r="S253" s="2"/>
      <c r="T253" s="2"/>
      <c r="U253" s="2"/>
      <c r="V253" s="2"/>
      <c r="W253" s="2"/>
      <c r="X253" s="2"/>
      <c r="Y253" s="2"/>
      <c r="Z253" s="2"/>
    </row>
    <row r="254" spans="1:26" ht="16">
      <c r="A254" s="2" t="s">
        <v>130</v>
      </c>
      <c r="B254" s="2"/>
      <c r="C254" s="2"/>
      <c r="D254" s="34"/>
      <c r="E254" s="34"/>
      <c r="F254" s="2"/>
      <c r="G254" s="2"/>
      <c r="H254" s="2"/>
      <c r="I254" s="2"/>
      <c r="J254" s="2"/>
      <c r="K254" s="2"/>
      <c r="L254" s="2"/>
      <c r="M254" s="2"/>
      <c r="N254" s="2"/>
      <c r="O254" s="2"/>
      <c r="P254" s="2"/>
      <c r="Q254" s="2"/>
      <c r="R254" s="2"/>
      <c r="S254" s="2"/>
      <c r="T254" s="2"/>
      <c r="U254" s="2"/>
      <c r="V254" s="2"/>
      <c r="W254" s="2"/>
      <c r="X254" s="2"/>
      <c r="Y254" s="2"/>
      <c r="Z254" s="2"/>
    </row>
    <row r="255" spans="1:26" ht="16">
      <c r="A255" s="2"/>
      <c r="B255" s="2"/>
      <c r="C255" s="2"/>
      <c r="D255" s="34"/>
      <c r="E255" s="34"/>
      <c r="F255" s="2"/>
      <c r="G255" s="2"/>
      <c r="H255" s="2"/>
      <c r="I255" s="2"/>
      <c r="J255" s="2"/>
      <c r="K255" s="2"/>
      <c r="L255" s="2"/>
      <c r="M255" s="2"/>
      <c r="N255" s="2"/>
      <c r="O255" s="2"/>
      <c r="P255" s="2"/>
      <c r="Q255" s="2"/>
      <c r="R255" s="2"/>
      <c r="S255" s="2"/>
      <c r="T255" s="2"/>
      <c r="U255" s="2"/>
      <c r="V255" s="2"/>
      <c r="W255" s="2"/>
      <c r="X255" s="2"/>
      <c r="Y255" s="2"/>
      <c r="Z255" s="2"/>
    </row>
    <row r="256" spans="1:26" ht="16">
      <c r="A256" s="4" t="s">
        <v>307</v>
      </c>
      <c r="B256" s="2"/>
      <c r="C256" s="2"/>
      <c r="D256" s="34"/>
      <c r="E256" s="34"/>
      <c r="F256" s="2"/>
      <c r="G256" s="2"/>
      <c r="H256" s="2"/>
      <c r="I256" s="2"/>
      <c r="J256" s="2"/>
      <c r="K256" s="2"/>
      <c r="L256" s="2"/>
      <c r="M256" s="2"/>
      <c r="N256" s="2"/>
      <c r="O256" s="2"/>
      <c r="P256" s="2"/>
      <c r="Q256" s="2"/>
      <c r="R256" s="2"/>
      <c r="S256" s="2"/>
      <c r="T256" s="2"/>
      <c r="U256" s="2"/>
      <c r="V256" s="2"/>
      <c r="W256" s="2"/>
      <c r="X256" s="2"/>
      <c r="Y256" s="2"/>
      <c r="Z256" s="2"/>
    </row>
    <row r="257" spans="1:26" ht="35" thickBot="1">
      <c r="A257" s="2"/>
      <c r="B257" s="30" t="s">
        <v>105</v>
      </c>
      <c r="C257" s="30"/>
      <c r="D257" s="82" t="s">
        <v>106</v>
      </c>
      <c r="E257" s="82" t="s">
        <v>107</v>
      </c>
      <c r="F257" s="2"/>
      <c r="G257" s="2"/>
      <c r="H257" s="2"/>
      <c r="I257" s="2"/>
      <c r="J257" s="2"/>
      <c r="K257" s="2"/>
      <c r="L257" s="2"/>
      <c r="M257" s="2"/>
      <c r="N257" s="2"/>
      <c r="O257" s="2"/>
      <c r="P257" s="2"/>
      <c r="Q257" s="2"/>
      <c r="R257" s="2"/>
      <c r="S257" s="2"/>
      <c r="T257" s="2"/>
      <c r="U257" s="2"/>
      <c r="V257" s="2"/>
      <c r="W257" s="2"/>
      <c r="X257" s="2"/>
      <c r="Y257" s="2"/>
      <c r="Z257" s="2"/>
    </row>
    <row r="258" spans="1:26" ht="16">
      <c r="A258" s="2"/>
      <c r="B258" s="2" t="s">
        <v>62</v>
      </c>
      <c r="C258" s="2"/>
      <c r="D258" s="83">
        <v>200</v>
      </c>
      <c r="E258" s="83">
        <v>250</v>
      </c>
      <c r="F258" s="2"/>
      <c r="G258" s="2"/>
      <c r="H258" s="2"/>
      <c r="I258" s="2"/>
      <c r="J258" s="2"/>
      <c r="K258" s="2"/>
      <c r="L258" s="2"/>
      <c r="M258" s="2"/>
      <c r="N258" s="2"/>
      <c r="O258" s="2"/>
      <c r="P258" s="2"/>
      <c r="Q258" s="2"/>
      <c r="R258" s="2"/>
      <c r="S258" s="2"/>
      <c r="T258" s="2"/>
      <c r="U258" s="2"/>
      <c r="V258" s="2"/>
      <c r="W258" s="2"/>
      <c r="X258" s="2"/>
      <c r="Y258" s="2"/>
      <c r="Z258" s="2"/>
    </row>
    <row r="259" spans="1:26" ht="17" thickBot="1">
      <c r="A259" s="2"/>
      <c r="B259" s="2" t="s">
        <v>74</v>
      </c>
      <c r="C259" s="2"/>
      <c r="D259" s="84">
        <v>300</v>
      </c>
      <c r="E259" s="84">
        <v>320</v>
      </c>
      <c r="F259" s="2"/>
      <c r="G259" s="2"/>
      <c r="H259" s="2"/>
      <c r="I259" s="2"/>
      <c r="J259" s="2"/>
      <c r="K259" s="2"/>
      <c r="L259" s="2"/>
      <c r="M259" s="2"/>
      <c r="N259" s="2"/>
      <c r="O259" s="2"/>
      <c r="P259" s="2"/>
      <c r="Q259" s="2"/>
      <c r="R259" s="2"/>
      <c r="S259" s="2"/>
      <c r="T259" s="2"/>
      <c r="U259" s="2"/>
      <c r="V259" s="2"/>
      <c r="W259" s="2"/>
      <c r="X259" s="2"/>
      <c r="Y259" s="2"/>
      <c r="Z259" s="2"/>
    </row>
    <row r="260" spans="1:26" ht="16">
      <c r="A260" s="2"/>
      <c r="B260" s="2" t="s">
        <v>63</v>
      </c>
      <c r="C260" s="2"/>
      <c r="D260" s="83">
        <v>100</v>
      </c>
      <c r="E260" s="83">
        <v>130</v>
      </c>
      <c r="F260" s="2"/>
      <c r="G260" s="2"/>
      <c r="H260" s="2"/>
      <c r="I260" s="2"/>
      <c r="J260" s="2"/>
      <c r="K260" s="2"/>
      <c r="L260" s="2"/>
      <c r="M260" s="2"/>
      <c r="N260" s="2"/>
      <c r="O260" s="2"/>
      <c r="P260" s="2"/>
      <c r="Q260" s="2"/>
      <c r="R260" s="2"/>
      <c r="S260" s="2"/>
      <c r="T260" s="2"/>
      <c r="U260" s="2"/>
      <c r="V260" s="2"/>
      <c r="W260" s="2"/>
      <c r="X260" s="2"/>
      <c r="Y260" s="2"/>
      <c r="Z260" s="2"/>
    </row>
    <row r="261" spans="1:26" ht="16">
      <c r="A261" s="2"/>
      <c r="B261" s="2" t="s">
        <v>72</v>
      </c>
      <c r="C261" s="2"/>
      <c r="D261" s="153">
        <f>D258+D259-D260-D262</f>
        <v>310</v>
      </c>
      <c r="E261" s="85">
        <v>140</v>
      </c>
      <c r="F261" s="2"/>
      <c r="G261" s="2"/>
      <c r="H261" s="2"/>
      <c r="I261" s="2"/>
      <c r="J261" s="2"/>
      <c r="K261" s="2"/>
      <c r="L261" s="2"/>
      <c r="M261" s="2"/>
      <c r="N261" s="2"/>
      <c r="O261" s="2"/>
      <c r="P261" s="2"/>
      <c r="Q261" s="2"/>
      <c r="R261" s="2"/>
      <c r="S261" s="2"/>
      <c r="T261" s="2"/>
      <c r="U261" s="2"/>
      <c r="V261" s="2"/>
      <c r="W261" s="2"/>
      <c r="X261" s="2"/>
      <c r="Y261" s="2"/>
      <c r="Z261" s="2"/>
    </row>
    <row r="262" spans="1:26" ht="17" thickBot="1">
      <c r="A262" s="2"/>
      <c r="B262" s="2" t="s">
        <v>78</v>
      </c>
      <c r="C262" s="2"/>
      <c r="D262" s="84">
        <v>90</v>
      </c>
      <c r="E262" s="164">
        <f>E258+E259-E260-E261</f>
        <v>300</v>
      </c>
      <c r="F262" s="2"/>
      <c r="G262" s="2"/>
      <c r="H262" s="2"/>
      <c r="I262" s="2"/>
      <c r="J262" s="2"/>
      <c r="K262" s="2"/>
      <c r="L262" s="2"/>
      <c r="M262" s="2"/>
      <c r="N262" s="2"/>
      <c r="O262" s="2"/>
      <c r="P262" s="2"/>
      <c r="Q262" s="2"/>
      <c r="R262" s="2"/>
      <c r="S262" s="2"/>
      <c r="T262" s="2"/>
      <c r="U262" s="2"/>
      <c r="V262" s="2"/>
      <c r="W262" s="2"/>
      <c r="X262" s="2"/>
      <c r="Y262" s="2"/>
      <c r="Z262" s="2"/>
    </row>
    <row r="263" spans="1:26" ht="1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ht="35" thickBot="1">
      <c r="A264" s="2"/>
      <c r="B264" s="30" t="s">
        <v>110</v>
      </c>
      <c r="C264" s="30"/>
      <c r="D264" s="81" t="s">
        <v>106</v>
      </c>
      <c r="E264" s="82" t="s">
        <v>107</v>
      </c>
      <c r="F264" s="2"/>
      <c r="G264" s="2"/>
      <c r="H264" s="2"/>
      <c r="I264" s="2"/>
      <c r="J264" s="2"/>
      <c r="K264" s="2"/>
      <c r="L264" s="2"/>
      <c r="M264" s="2"/>
      <c r="N264" s="2"/>
      <c r="O264" s="2"/>
      <c r="P264" s="2"/>
      <c r="Q264" s="2"/>
      <c r="R264" s="2"/>
      <c r="S264" s="2"/>
      <c r="T264" s="2"/>
      <c r="U264" s="2"/>
      <c r="V264" s="2"/>
      <c r="W264" s="2"/>
      <c r="X264" s="2"/>
      <c r="Y264" s="2"/>
      <c r="Z264" s="2"/>
    </row>
    <row r="265" spans="1:26" ht="16">
      <c r="A265" s="2"/>
      <c r="B265" s="2" t="s">
        <v>62</v>
      </c>
      <c r="C265" s="2"/>
      <c r="D265" s="165">
        <f>D267+D268+D269-D266</f>
        <v>400</v>
      </c>
      <c r="E265" s="166">
        <f>E267+E268+E269-E266</f>
        <v>620</v>
      </c>
      <c r="F265" s="2"/>
      <c r="G265" s="2"/>
      <c r="H265" s="2"/>
      <c r="I265" s="2"/>
      <c r="J265" s="2"/>
      <c r="K265" s="2"/>
      <c r="L265" s="2"/>
      <c r="M265" s="2"/>
      <c r="N265" s="2"/>
      <c r="O265" s="2"/>
      <c r="P265" s="2"/>
      <c r="Q265" s="2"/>
      <c r="R265" s="2"/>
      <c r="S265" s="2"/>
      <c r="T265" s="2"/>
      <c r="U265" s="2"/>
      <c r="V265" s="2"/>
      <c r="W265" s="2"/>
      <c r="X265" s="2"/>
      <c r="Y265" s="2"/>
      <c r="Z265" s="2"/>
    </row>
    <row r="266" spans="1:26" ht="17" thickBot="1">
      <c r="A266" s="2"/>
      <c r="B266" s="2" t="s">
        <v>74</v>
      </c>
      <c r="C266" s="2"/>
      <c r="D266" s="84">
        <v>450</v>
      </c>
      <c r="E266" s="84">
        <v>400</v>
      </c>
      <c r="F266" s="2"/>
      <c r="G266" s="2"/>
      <c r="H266" s="2"/>
      <c r="I266" s="2"/>
      <c r="J266" s="2"/>
      <c r="K266" s="2"/>
      <c r="L266" s="2"/>
      <c r="M266" s="2"/>
      <c r="N266" s="2"/>
      <c r="O266" s="2"/>
      <c r="P266" s="2"/>
      <c r="Q266" s="2"/>
      <c r="R266" s="2"/>
      <c r="S266" s="2"/>
      <c r="T266" s="2"/>
      <c r="U266" s="2"/>
      <c r="V266" s="2"/>
      <c r="W266" s="2"/>
      <c r="X266" s="2"/>
      <c r="Y266" s="2"/>
      <c r="Z266" s="2"/>
    </row>
    <row r="267" spans="1:26" ht="16">
      <c r="A267" s="2"/>
      <c r="B267" s="2" t="s">
        <v>63</v>
      </c>
      <c r="C267" s="2"/>
      <c r="D267" s="83">
        <v>90</v>
      </c>
      <c r="E267" s="83">
        <v>180</v>
      </c>
      <c r="F267" s="2"/>
      <c r="G267" s="2"/>
      <c r="H267" s="2"/>
      <c r="I267" s="2"/>
      <c r="J267" s="2"/>
      <c r="K267" s="2"/>
      <c r="L267" s="2"/>
      <c r="M267" s="2"/>
      <c r="N267" s="2"/>
      <c r="O267" s="2"/>
      <c r="P267" s="2"/>
      <c r="Q267" s="2"/>
      <c r="R267" s="2"/>
      <c r="S267" s="2"/>
      <c r="T267" s="2"/>
      <c r="U267" s="2"/>
      <c r="V267" s="2"/>
      <c r="W267" s="2"/>
      <c r="X267" s="2"/>
      <c r="Y267" s="2"/>
      <c r="Z267" s="2"/>
    </row>
    <row r="268" spans="1:26" ht="16">
      <c r="A268" s="2"/>
      <c r="B268" s="2" t="s">
        <v>72</v>
      </c>
      <c r="C268" s="2"/>
      <c r="D268" s="87">
        <v>160</v>
      </c>
      <c r="E268" s="85">
        <v>140</v>
      </c>
      <c r="F268" s="2"/>
      <c r="G268" s="2"/>
      <c r="H268" s="2"/>
      <c r="I268" s="2"/>
      <c r="J268" s="2"/>
      <c r="K268" s="2"/>
      <c r="L268" s="2"/>
      <c r="M268" s="2"/>
      <c r="N268" s="2"/>
      <c r="O268" s="2"/>
      <c r="P268" s="2"/>
      <c r="Q268" s="2"/>
      <c r="R268" s="2"/>
      <c r="S268" s="2"/>
      <c r="T268" s="2"/>
      <c r="U268" s="2"/>
      <c r="V268" s="2"/>
      <c r="W268" s="2"/>
      <c r="X268" s="2"/>
      <c r="Y268" s="2"/>
      <c r="Z268" s="2"/>
    </row>
    <row r="269" spans="1:26" ht="17" thickBot="1">
      <c r="A269" s="2"/>
      <c r="B269" s="2" t="s">
        <v>78</v>
      </c>
      <c r="C269" s="2"/>
      <c r="D269" s="84">
        <v>600</v>
      </c>
      <c r="E269" s="84">
        <v>700</v>
      </c>
      <c r="F269" s="2"/>
      <c r="G269" s="2"/>
      <c r="H269" s="2"/>
      <c r="I269" s="2"/>
      <c r="J269" s="2"/>
      <c r="K269" s="2"/>
      <c r="L269" s="2"/>
      <c r="M269" s="2"/>
      <c r="N269" s="2"/>
      <c r="O269" s="2"/>
      <c r="P269" s="2"/>
      <c r="Q269" s="2"/>
      <c r="R269" s="2"/>
      <c r="S269" s="2"/>
      <c r="T269" s="2"/>
      <c r="U269" s="2"/>
      <c r="V269" s="2"/>
      <c r="W269" s="2"/>
      <c r="X269" s="2"/>
      <c r="Y269" s="2"/>
      <c r="Z269" s="2"/>
    </row>
    <row r="270" spans="1:26" ht="1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ht="34">
      <c r="A271" s="2"/>
      <c r="B271" s="30" t="s">
        <v>113</v>
      </c>
      <c r="C271" s="30"/>
      <c r="D271" s="81" t="s">
        <v>106</v>
      </c>
      <c r="E271" s="81" t="s">
        <v>107</v>
      </c>
      <c r="F271" s="2"/>
      <c r="G271" s="2"/>
      <c r="H271" s="2"/>
      <c r="I271" s="2"/>
      <c r="J271" s="2"/>
      <c r="K271" s="2"/>
      <c r="L271" s="2"/>
      <c r="M271" s="2"/>
      <c r="N271" s="2"/>
      <c r="O271" s="2"/>
      <c r="P271" s="2"/>
      <c r="Q271" s="2"/>
      <c r="R271" s="2"/>
      <c r="S271" s="2"/>
      <c r="T271" s="2"/>
      <c r="U271" s="2"/>
      <c r="V271" s="2"/>
      <c r="W271" s="2"/>
      <c r="X271" s="2"/>
      <c r="Y271" s="2"/>
      <c r="Z271" s="2"/>
    </row>
    <row r="272" spans="1:26" ht="16">
      <c r="A272" s="2"/>
      <c r="B272" s="2" t="s">
        <v>114</v>
      </c>
      <c r="C272" s="2"/>
      <c r="D272" s="34">
        <v>1000</v>
      </c>
      <c r="E272" s="34">
        <v>1400</v>
      </c>
      <c r="F272" s="2"/>
      <c r="G272" s="2"/>
      <c r="H272" s="2"/>
      <c r="I272" s="2"/>
      <c r="J272" s="2"/>
      <c r="K272" s="2"/>
      <c r="L272" s="2"/>
      <c r="M272" s="2"/>
      <c r="N272" s="2"/>
      <c r="O272" s="2"/>
      <c r="P272" s="2"/>
      <c r="Q272" s="2"/>
      <c r="R272" s="2"/>
      <c r="S272" s="2"/>
      <c r="T272" s="2"/>
      <c r="U272" s="2"/>
      <c r="V272" s="2"/>
      <c r="W272" s="2"/>
      <c r="X272" s="2"/>
      <c r="Y272" s="2"/>
      <c r="Z272" s="2"/>
    </row>
    <row r="273" spans="1:26" ht="16">
      <c r="A273" s="2"/>
      <c r="B273" s="2" t="s">
        <v>116</v>
      </c>
      <c r="C273" s="2"/>
      <c r="D273" s="93">
        <f>D272-D274</f>
        <v>460</v>
      </c>
      <c r="E273" s="86">
        <f>E272-E274</f>
        <v>1000</v>
      </c>
      <c r="F273" s="77"/>
      <c r="G273" s="2"/>
      <c r="H273" s="2"/>
      <c r="I273" s="2"/>
      <c r="J273" s="2"/>
      <c r="K273" s="2"/>
      <c r="L273" s="2"/>
      <c r="M273" s="2"/>
      <c r="N273" s="2"/>
      <c r="O273" s="2"/>
      <c r="P273" s="2"/>
      <c r="Q273" s="2"/>
      <c r="R273" s="2"/>
      <c r="S273" s="2"/>
      <c r="T273" s="2"/>
      <c r="U273" s="2"/>
      <c r="V273" s="2"/>
      <c r="W273" s="2"/>
      <c r="X273" s="2"/>
      <c r="Y273" s="2"/>
      <c r="Z273" s="2"/>
    </row>
    <row r="274" spans="1:26" ht="16">
      <c r="A274" s="2"/>
      <c r="B274" s="2" t="s">
        <v>120</v>
      </c>
      <c r="C274" s="2"/>
      <c r="D274" s="93">
        <f>D280</f>
        <v>540</v>
      </c>
      <c r="E274" s="86">
        <f>E280</f>
        <v>400</v>
      </c>
      <c r="F274" s="2"/>
      <c r="G274" s="2"/>
      <c r="H274" s="2"/>
      <c r="I274" s="2"/>
      <c r="J274" s="2"/>
      <c r="K274" s="2"/>
      <c r="L274" s="2"/>
      <c r="M274" s="2"/>
      <c r="N274" s="2"/>
      <c r="O274" s="2"/>
      <c r="P274" s="2"/>
      <c r="Q274" s="2"/>
      <c r="R274" s="2"/>
      <c r="S274" s="2"/>
      <c r="T274" s="2"/>
      <c r="U274" s="2"/>
      <c r="V274" s="2"/>
      <c r="W274" s="2"/>
      <c r="X274" s="2"/>
      <c r="Y274" s="2"/>
      <c r="Z274" s="2"/>
    </row>
    <row r="275" spans="1:26" ht="16">
      <c r="A275" s="2"/>
      <c r="B275" s="2" t="s">
        <v>308</v>
      </c>
      <c r="C275" s="2"/>
      <c r="D275" s="34">
        <v>30</v>
      </c>
      <c r="E275" s="34"/>
      <c r="F275" s="2"/>
      <c r="G275" s="2"/>
      <c r="H275" s="2"/>
      <c r="I275" s="2"/>
      <c r="J275" s="2"/>
      <c r="K275" s="2"/>
      <c r="L275" s="2"/>
      <c r="M275" s="2"/>
      <c r="N275" s="2"/>
      <c r="O275" s="2"/>
      <c r="P275" s="2"/>
      <c r="Q275" s="2"/>
      <c r="R275" s="2"/>
      <c r="S275" s="2"/>
      <c r="T275" s="2"/>
      <c r="U275" s="2"/>
      <c r="V275" s="2"/>
      <c r="W275" s="2"/>
      <c r="X275" s="2"/>
      <c r="Y275" s="2"/>
      <c r="Z275" s="2"/>
    </row>
    <row r="276" spans="1:26" ht="16">
      <c r="A276" s="2"/>
      <c r="B276" s="2"/>
      <c r="C276" s="2"/>
      <c r="D276" s="34"/>
      <c r="E276" s="34"/>
      <c r="F276" s="2"/>
      <c r="G276" s="2"/>
      <c r="H276" s="2"/>
      <c r="I276" s="2"/>
      <c r="J276" s="2"/>
      <c r="K276" s="2"/>
      <c r="L276" s="2"/>
      <c r="M276" s="2"/>
      <c r="N276" s="2"/>
      <c r="O276" s="2"/>
      <c r="P276" s="2"/>
      <c r="Q276" s="2"/>
      <c r="R276" s="2"/>
      <c r="S276" s="2"/>
      <c r="T276" s="2"/>
      <c r="U276" s="2"/>
      <c r="V276" s="2"/>
      <c r="W276" s="2"/>
      <c r="X276" s="2"/>
      <c r="Y276" s="2"/>
      <c r="Z276" s="2"/>
    </row>
    <row r="277" spans="1:26" ht="16">
      <c r="A277" s="2"/>
      <c r="B277" s="89" t="s">
        <v>309</v>
      </c>
      <c r="C277" s="89"/>
      <c r="D277" s="90"/>
      <c r="E277" s="90"/>
      <c r="F277" s="2"/>
      <c r="G277" s="2"/>
      <c r="H277" s="2"/>
      <c r="I277" s="2"/>
      <c r="J277" s="2"/>
      <c r="K277" s="2"/>
      <c r="L277" s="2"/>
      <c r="M277" s="2"/>
      <c r="N277" s="2"/>
      <c r="O277" s="2"/>
      <c r="P277" s="2"/>
      <c r="Q277" s="2"/>
      <c r="R277" s="2"/>
      <c r="S277" s="2"/>
      <c r="T277" s="2"/>
      <c r="U277" s="2"/>
      <c r="V277" s="2"/>
      <c r="W277" s="2"/>
      <c r="X277" s="2"/>
      <c r="Y277" s="2"/>
      <c r="Z277" s="2"/>
    </row>
    <row r="278" spans="1:26" ht="34">
      <c r="A278" s="2"/>
      <c r="B278" s="2"/>
      <c r="C278" s="2"/>
      <c r="D278" s="81" t="s">
        <v>106</v>
      </c>
      <c r="E278" s="81" t="s">
        <v>107</v>
      </c>
      <c r="F278" s="2"/>
      <c r="G278" s="2"/>
      <c r="H278" s="2"/>
      <c r="I278" s="2"/>
      <c r="J278" s="2"/>
      <c r="K278" s="2"/>
      <c r="L278" s="2"/>
      <c r="M278" s="2"/>
      <c r="N278" s="2"/>
      <c r="O278" s="2"/>
      <c r="P278" s="2"/>
      <c r="Q278" s="2"/>
      <c r="R278" s="2"/>
      <c r="S278" s="2"/>
      <c r="T278" s="2"/>
      <c r="U278" s="2"/>
      <c r="V278" s="2"/>
      <c r="W278" s="2"/>
      <c r="X278" s="2"/>
      <c r="Y278" s="2"/>
      <c r="Z278" s="2"/>
    </row>
    <row r="279" spans="1:26" ht="16">
      <c r="A279" s="2"/>
      <c r="B279" s="2" t="s">
        <v>310</v>
      </c>
      <c r="C279" s="2"/>
      <c r="D279" s="42">
        <f>D262</f>
        <v>90</v>
      </c>
      <c r="E279" s="42">
        <f>E262</f>
        <v>300</v>
      </c>
      <c r="F279" s="2"/>
      <c r="G279" s="2"/>
      <c r="H279" s="2"/>
      <c r="I279" s="2"/>
      <c r="J279" s="2"/>
      <c r="K279" s="2"/>
      <c r="L279" s="2"/>
      <c r="M279" s="2"/>
      <c r="N279" s="2"/>
      <c r="O279" s="2"/>
      <c r="P279" s="2"/>
      <c r="Q279" s="2"/>
      <c r="R279" s="2"/>
      <c r="S279" s="2"/>
      <c r="T279" s="2"/>
      <c r="U279" s="2"/>
      <c r="V279" s="2"/>
      <c r="W279" s="2"/>
      <c r="X279" s="2"/>
      <c r="Y279" s="2"/>
      <c r="Z279" s="2"/>
    </row>
    <row r="280" spans="1:26" ht="16">
      <c r="A280" s="2"/>
      <c r="B280" s="2" t="s">
        <v>311</v>
      </c>
      <c r="C280" s="2"/>
      <c r="D280" s="170">
        <f>D283-D282-D281-D279</f>
        <v>540</v>
      </c>
      <c r="E280" s="171">
        <f>E283-E279</f>
        <v>400</v>
      </c>
      <c r="F280" s="2"/>
      <c r="G280" s="2"/>
      <c r="H280" s="2"/>
      <c r="I280" s="2"/>
      <c r="J280" s="2"/>
      <c r="K280" s="2"/>
      <c r="L280" s="2"/>
      <c r="M280" s="2"/>
      <c r="N280" s="2"/>
      <c r="O280" s="2"/>
      <c r="P280" s="2"/>
      <c r="Q280" s="2"/>
      <c r="R280" s="2"/>
      <c r="S280" s="2"/>
      <c r="T280" s="2"/>
      <c r="U280" s="2"/>
      <c r="V280" s="2"/>
      <c r="W280" s="2"/>
      <c r="X280" s="2"/>
      <c r="Y280" s="2"/>
      <c r="Z280" s="2"/>
    </row>
    <row r="281" spans="1:26" ht="16">
      <c r="A281" s="2"/>
      <c r="B281" s="2" t="s">
        <v>312</v>
      </c>
      <c r="C281" s="2"/>
      <c r="D281" s="167">
        <f>-D275</f>
        <v>-30</v>
      </c>
      <c r="E281" s="42">
        <v>0</v>
      </c>
      <c r="F281" s="2"/>
      <c r="G281" s="2"/>
      <c r="H281" s="2"/>
      <c r="I281" s="2"/>
      <c r="J281" s="2"/>
      <c r="K281" s="2"/>
      <c r="L281" s="2"/>
      <c r="M281" s="2"/>
      <c r="N281" s="2"/>
      <c r="O281" s="2"/>
      <c r="P281" s="2"/>
      <c r="Q281" s="2"/>
      <c r="R281" s="2"/>
      <c r="S281" s="2"/>
      <c r="T281" s="2"/>
      <c r="U281" s="2"/>
      <c r="V281" s="2"/>
      <c r="W281" s="2"/>
      <c r="X281" s="2"/>
      <c r="Y281" s="2"/>
      <c r="Z281" s="2"/>
    </row>
    <row r="282" spans="1:26" ht="16">
      <c r="A282" s="2"/>
      <c r="B282" s="2" t="s">
        <v>313</v>
      </c>
      <c r="C282" s="2"/>
      <c r="D282" s="168">
        <v>0</v>
      </c>
      <c r="E282" s="168">
        <v>0</v>
      </c>
      <c r="F282" s="2"/>
      <c r="G282" s="2"/>
      <c r="H282" s="2"/>
      <c r="I282" s="2"/>
      <c r="J282" s="2"/>
      <c r="K282" s="2"/>
      <c r="L282" s="2"/>
      <c r="M282" s="2"/>
      <c r="N282" s="2"/>
      <c r="O282" s="2"/>
      <c r="P282" s="2"/>
      <c r="Q282" s="2"/>
      <c r="R282" s="2"/>
      <c r="S282" s="2"/>
      <c r="T282" s="2"/>
      <c r="U282" s="2"/>
      <c r="V282" s="2"/>
      <c r="W282" s="2"/>
      <c r="X282" s="2"/>
      <c r="Y282" s="2"/>
      <c r="Z282" s="2"/>
    </row>
    <row r="283" spans="1:26" ht="16">
      <c r="A283" s="2"/>
      <c r="B283" s="2" t="s">
        <v>314</v>
      </c>
      <c r="C283" s="2"/>
      <c r="D283" s="169">
        <f>D269</f>
        <v>600</v>
      </c>
      <c r="E283" s="169">
        <f>E269</f>
        <v>700</v>
      </c>
      <c r="F283" s="2"/>
      <c r="G283" s="2"/>
      <c r="H283" s="2"/>
      <c r="I283" s="2"/>
      <c r="J283" s="2"/>
      <c r="K283" s="2"/>
      <c r="L283" s="2"/>
      <c r="M283" s="2"/>
      <c r="N283" s="2"/>
      <c r="O283" s="2"/>
      <c r="P283" s="2"/>
      <c r="Q283" s="2"/>
      <c r="R283" s="2"/>
      <c r="S283" s="2"/>
      <c r="T283" s="2"/>
      <c r="U283" s="2"/>
      <c r="V283" s="2"/>
      <c r="W283" s="2"/>
      <c r="X283" s="2"/>
      <c r="Y283" s="2"/>
      <c r="Z283" s="2"/>
    </row>
    <row r="284" spans="1:26" ht="16">
      <c r="A284" s="2"/>
      <c r="B284" s="2"/>
      <c r="C284" s="2"/>
      <c r="D284" s="34"/>
      <c r="E284" s="34"/>
      <c r="F284" s="2"/>
      <c r="G284" s="2"/>
      <c r="H284" s="2"/>
      <c r="I284" s="2"/>
      <c r="J284" s="2"/>
      <c r="K284" s="2"/>
      <c r="L284" s="2"/>
      <c r="M284" s="2"/>
      <c r="N284" s="2"/>
      <c r="O284" s="2"/>
      <c r="P284" s="2"/>
      <c r="Q284" s="2"/>
      <c r="R284" s="2"/>
      <c r="S284" s="2"/>
      <c r="T284" s="2"/>
      <c r="U284" s="2"/>
      <c r="V284" s="2"/>
      <c r="W284" s="2"/>
      <c r="X284" s="2"/>
      <c r="Y284" s="2"/>
      <c r="Z284" s="2"/>
    </row>
    <row r="285" spans="1:26" ht="16">
      <c r="A285" s="2"/>
      <c r="B285" s="2"/>
      <c r="C285" s="2"/>
      <c r="D285" s="34"/>
      <c r="E285" s="34"/>
      <c r="F285" s="2"/>
      <c r="G285" s="2"/>
      <c r="H285" s="2"/>
      <c r="I285" s="2"/>
      <c r="J285" s="2"/>
      <c r="K285" s="2"/>
      <c r="L285" s="2"/>
      <c r="M285" s="2"/>
      <c r="N285" s="2"/>
      <c r="O285" s="2"/>
      <c r="P285" s="2"/>
      <c r="Q285" s="2"/>
      <c r="R285" s="2"/>
      <c r="S285" s="2"/>
      <c r="T285" s="2"/>
      <c r="U285" s="2"/>
      <c r="V285" s="2"/>
      <c r="W285" s="2"/>
      <c r="X285" s="2"/>
      <c r="Y285" s="2"/>
      <c r="Z285" s="2"/>
    </row>
    <row r="286" spans="1:26" ht="16">
      <c r="A286" s="2"/>
      <c r="B286" s="2"/>
      <c r="C286" s="2"/>
      <c r="D286" s="34"/>
      <c r="E286" s="34"/>
      <c r="F286" s="2"/>
      <c r="G286" s="2"/>
      <c r="H286" s="2"/>
      <c r="I286" s="2"/>
      <c r="J286" s="2"/>
      <c r="K286" s="2"/>
      <c r="L286" s="2"/>
      <c r="M286" s="2"/>
      <c r="N286" s="2"/>
      <c r="O286" s="2"/>
      <c r="P286" s="2"/>
      <c r="Q286" s="2"/>
      <c r="R286" s="2"/>
      <c r="S286" s="2"/>
      <c r="T286" s="2"/>
      <c r="U286" s="2"/>
      <c r="V286" s="2"/>
      <c r="W286" s="2"/>
      <c r="X286" s="2"/>
      <c r="Y286" s="2"/>
      <c r="Z286" s="2"/>
    </row>
    <row r="287" spans="1:26" ht="16">
      <c r="A287" s="2"/>
      <c r="B287" s="2"/>
      <c r="C287" s="2"/>
      <c r="D287" s="34"/>
      <c r="E287" s="34"/>
      <c r="F287" s="2"/>
      <c r="G287" s="2"/>
      <c r="H287" s="2"/>
      <c r="I287" s="2"/>
      <c r="J287" s="2"/>
      <c r="K287" s="2"/>
      <c r="L287" s="2"/>
      <c r="M287" s="2"/>
      <c r="N287" s="2"/>
      <c r="O287" s="2"/>
      <c r="P287" s="2"/>
      <c r="Q287" s="2"/>
      <c r="R287" s="2"/>
      <c r="S287" s="2"/>
      <c r="T287" s="2"/>
      <c r="U287" s="2"/>
      <c r="V287" s="2"/>
      <c r="W287" s="2"/>
      <c r="X287" s="2"/>
      <c r="Y287" s="2"/>
      <c r="Z287" s="2"/>
    </row>
    <row r="288" spans="1:26" ht="16">
      <c r="A288" s="2"/>
      <c r="B288" s="2"/>
      <c r="C288" s="2"/>
      <c r="D288" s="34"/>
      <c r="E288" s="34"/>
      <c r="F288" s="2"/>
      <c r="G288" s="2"/>
      <c r="H288" s="2"/>
      <c r="I288" s="2"/>
      <c r="J288" s="2"/>
      <c r="K288" s="2"/>
      <c r="L288" s="2"/>
      <c r="M288" s="2"/>
      <c r="N288" s="2"/>
      <c r="O288" s="2"/>
      <c r="P288" s="2"/>
      <c r="Q288" s="2"/>
      <c r="R288" s="2"/>
      <c r="S288" s="2"/>
      <c r="T288" s="2"/>
      <c r="U288" s="2"/>
      <c r="V288" s="2"/>
      <c r="W288" s="2"/>
      <c r="X288" s="2"/>
      <c r="Y288" s="2"/>
      <c r="Z288" s="2"/>
    </row>
    <row r="289" spans="1:26" ht="16">
      <c r="A289" s="91" t="s">
        <v>315</v>
      </c>
      <c r="B289" s="91"/>
      <c r="C289" s="91"/>
      <c r="D289" s="92"/>
      <c r="E289" s="92"/>
      <c r="F289" s="91"/>
      <c r="G289" s="91"/>
      <c r="H289" s="91"/>
      <c r="I289" s="2"/>
      <c r="J289" s="2"/>
      <c r="K289" s="2"/>
      <c r="L289" s="2"/>
      <c r="M289" s="2"/>
      <c r="N289" s="2"/>
      <c r="O289" s="2"/>
      <c r="P289" s="2"/>
      <c r="Q289" s="2"/>
      <c r="R289" s="2"/>
      <c r="S289" s="2"/>
      <c r="T289" s="2"/>
      <c r="U289" s="2"/>
      <c r="V289" s="2"/>
      <c r="W289" s="2"/>
      <c r="X289" s="2"/>
      <c r="Y289" s="2"/>
      <c r="Z289" s="2"/>
    </row>
    <row r="290" spans="1:26" ht="16">
      <c r="A290" s="2"/>
      <c r="B290" s="2"/>
      <c r="C290" s="2"/>
      <c r="D290" s="34"/>
      <c r="E290" s="34"/>
      <c r="F290" s="2"/>
      <c r="G290" s="2"/>
      <c r="H290" s="2"/>
      <c r="I290" s="2"/>
      <c r="J290" s="2"/>
      <c r="K290" s="2"/>
      <c r="L290" s="2"/>
      <c r="M290" s="2"/>
      <c r="N290" s="2"/>
      <c r="O290" s="2"/>
      <c r="P290" s="2"/>
      <c r="Q290" s="2"/>
      <c r="R290" s="2"/>
      <c r="S290" s="2"/>
      <c r="T290" s="2"/>
      <c r="U290" s="2"/>
      <c r="V290" s="2"/>
      <c r="W290" s="2"/>
      <c r="X290" s="2"/>
      <c r="Y290" s="2"/>
      <c r="Z290" s="2"/>
    </row>
    <row r="291" spans="1:26" ht="16">
      <c r="A291" s="2"/>
      <c r="B291" s="2"/>
      <c r="C291" s="2"/>
      <c r="D291" s="34"/>
      <c r="E291" s="34"/>
      <c r="F291" s="2"/>
      <c r="G291" s="2"/>
      <c r="H291" s="2"/>
      <c r="I291" s="2"/>
      <c r="J291" s="2"/>
      <c r="K291" s="2"/>
      <c r="L291" s="2"/>
      <c r="M291" s="2"/>
      <c r="N291" s="2"/>
      <c r="O291" s="2"/>
      <c r="P291" s="2"/>
      <c r="Q291" s="2"/>
      <c r="R291" s="2"/>
      <c r="S291" s="2"/>
      <c r="T291" s="2"/>
      <c r="U291" s="2"/>
      <c r="V291" s="2"/>
      <c r="W291" s="2"/>
      <c r="X291" s="2"/>
      <c r="Y291" s="2"/>
      <c r="Z291" s="2"/>
    </row>
    <row r="292" spans="1:26" ht="16">
      <c r="A292" s="2"/>
      <c r="B292" s="30" t="s">
        <v>105</v>
      </c>
      <c r="C292" s="30"/>
      <c r="D292" s="36" t="s">
        <v>106</v>
      </c>
      <c r="E292" s="36" t="s">
        <v>107</v>
      </c>
      <c r="F292" s="2"/>
      <c r="G292" s="2"/>
      <c r="H292" s="2"/>
      <c r="I292" s="2"/>
      <c r="J292" s="2"/>
      <c r="K292" s="2"/>
      <c r="L292" s="2"/>
      <c r="M292" s="2"/>
      <c r="N292" s="2"/>
      <c r="O292" s="2"/>
      <c r="P292" s="2"/>
      <c r="Q292" s="2"/>
      <c r="R292" s="2"/>
      <c r="S292" s="2"/>
      <c r="T292" s="2"/>
      <c r="U292" s="2"/>
      <c r="V292" s="2"/>
      <c r="W292" s="2"/>
      <c r="X292" s="2"/>
      <c r="Y292" s="2"/>
      <c r="Z292" s="2"/>
    </row>
    <row r="293" spans="1:26" ht="16">
      <c r="A293" s="677" t="s">
        <v>131</v>
      </c>
      <c r="B293" s="2" t="s">
        <v>62</v>
      </c>
      <c r="C293" s="2"/>
      <c r="D293" s="44">
        <v>200</v>
      </c>
      <c r="E293" s="44">
        <v>250</v>
      </c>
      <c r="F293" s="2"/>
      <c r="G293" s="2"/>
      <c r="H293" s="2"/>
      <c r="I293" s="2"/>
      <c r="J293" s="2"/>
      <c r="K293" s="2"/>
      <c r="L293" s="2"/>
      <c r="M293" s="2"/>
      <c r="N293" s="2"/>
      <c r="O293" s="2"/>
      <c r="P293" s="2"/>
      <c r="Q293" s="2"/>
      <c r="R293" s="2"/>
      <c r="S293" s="2"/>
      <c r="T293" s="2"/>
      <c r="U293" s="2"/>
      <c r="V293" s="2"/>
      <c r="W293" s="2"/>
      <c r="X293" s="2"/>
      <c r="Y293" s="2"/>
      <c r="Z293" s="2"/>
    </row>
    <row r="294" spans="1:26" ht="16">
      <c r="A294" s="678"/>
      <c r="B294" s="2" t="s">
        <v>74</v>
      </c>
      <c r="C294" s="2"/>
      <c r="D294" s="44">
        <v>300</v>
      </c>
      <c r="E294" s="44">
        <v>320</v>
      </c>
      <c r="F294" s="2"/>
      <c r="G294" s="2"/>
      <c r="H294" s="2"/>
      <c r="I294" s="2"/>
      <c r="J294" s="2"/>
      <c r="K294" s="2"/>
      <c r="L294" s="2"/>
      <c r="M294" s="2"/>
      <c r="N294" s="2"/>
      <c r="O294" s="2"/>
      <c r="P294" s="2"/>
      <c r="Q294" s="2"/>
      <c r="R294" s="2"/>
      <c r="S294" s="2"/>
      <c r="T294" s="2"/>
      <c r="U294" s="2"/>
      <c r="V294" s="2"/>
      <c r="W294" s="2"/>
      <c r="X294" s="2"/>
      <c r="Y294" s="2"/>
      <c r="Z294" s="2"/>
    </row>
    <row r="295" spans="1:26" ht="16">
      <c r="A295" s="677" t="s">
        <v>132</v>
      </c>
      <c r="B295" s="2" t="s">
        <v>63</v>
      </c>
      <c r="C295" s="2"/>
      <c r="D295" s="45">
        <v>100</v>
      </c>
      <c r="E295" s="45">
        <v>130</v>
      </c>
      <c r="F295" s="2"/>
      <c r="G295" s="2"/>
      <c r="H295" s="2"/>
      <c r="I295" s="2"/>
      <c r="J295" s="2"/>
      <c r="K295" s="2"/>
      <c r="L295" s="2"/>
      <c r="M295" s="2"/>
      <c r="N295" s="2"/>
      <c r="O295" s="2"/>
      <c r="P295" s="2"/>
      <c r="Q295" s="2"/>
      <c r="R295" s="2"/>
      <c r="S295" s="2"/>
      <c r="T295" s="2"/>
      <c r="U295" s="2"/>
      <c r="V295" s="2"/>
      <c r="W295" s="2"/>
      <c r="X295" s="2"/>
      <c r="Y295" s="2"/>
      <c r="Z295" s="2"/>
    </row>
    <row r="296" spans="1:26" ht="16">
      <c r="A296" s="678"/>
      <c r="B296" s="2" t="s">
        <v>72</v>
      </c>
      <c r="C296" s="2"/>
      <c r="D296" s="46" t="s">
        <v>274</v>
      </c>
      <c r="E296" s="45">
        <v>140</v>
      </c>
      <c r="F296" s="2"/>
      <c r="G296" s="2"/>
      <c r="H296" s="2"/>
      <c r="I296" s="2"/>
      <c r="J296" s="2"/>
      <c r="K296" s="2"/>
      <c r="L296" s="2"/>
      <c r="M296" s="2"/>
      <c r="N296" s="2"/>
      <c r="O296" s="2"/>
      <c r="P296" s="2"/>
      <c r="Q296" s="2"/>
      <c r="R296" s="2"/>
      <c r="S296" s="2"/>
      <c r="T296" s="2"/>
      <c r="U296" s="2"/>
      <c r="V296" s="2"/>
      <c r="W296" s="2"/>
      <c r="X296" s="2"/>
      <c r="Y296" s="2"/>
      <c r="Z296" s="2"/>
    </row>
    <row r="297" spans="1:26" ht="16">
      <c r="A297" s="678"/>
      <c r="B297" s="2" t="s">
        <v>78</v>
      </c>
      <c r="C297" s="2"/>
      <c r="D297" s="45">
        <v>90</v>
      </c>
      <c r="E297" s="46" t="s">
        <v>275</v>
      </c>
      <c r="F297" s="2"/>
      <c r="G297" s="2"/>
      <c r="H297" s="2"/>
      <c r="I297" s="2"/>
      <c r="J297" s="2"/>
      <c r="K297" s="2"/>
      <c r="L297" s="2"/>
      <c r="M297" s="2"/>
      <c r="N297" s="2"/>
      <c r="O297" s="2"/>
      <c r="P297" s="2"/>
      <c r="Q297" s="2"/>
      <c r="R297" s="2"/>
      <c r="S297" s="2"/>
      <c r="T297" s="2"/>
      <c r="U297" s="2"/>
      <c r="V297" s="2"/>
      <c r="W297" s="2"/>
      <c r="X297" s="2"/>
      <c r="Y297" s="2"/>
      <c r="Z297" s="2"/>
    </row>
    <row r="298" spans="1:26" ht="1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ht="16">
      <c r="A299" s="2" t="s">
        <v>133</v>
      </c>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ht="16">
      <c r="A300" s="2" t="s">
        <v>134</v>
      </c>
      <c r="B300" s="2"/>
      <c r="C300" s="2"/>
      <c r="D300" s="47" t="s">
        <v>91</v>
      </c>
      <c r="E300" s="2" t="s">
        <v>135</v>
      </c>
      <c r="F300" s="34"/>
      <c r="G300" s="2"/>
      <c r="H300" s="2"/>
      <c r="I300" s="2"/>
      <c r="J300" s="2"/>
      <c r="K300" s="2"/>
      <c r="L300" s="2"/>
      <c r="M300" s="2"/>
      <c r="N300" s="2"/>
      <c r="O300" s="2"/>
      <c r="P300" s="2"/>
      <c r="Q300" s="2"/>
      <c r="R300" s="2"/>
      <c r="S300" s="2"/>
      <c r="T300" s="2"/>
      <c r="U300" s="2"/>
      <c r="V300" s="2"/>
      <c r="W300" s="2"/>
      <c r="X300" s="2"/>
      <c r="Y300" s="2"/>
      <c r="Z300" s="2"/>
    </row>
    <row r="301" spans="1:26" ht="16">
      <c r="A301" s="2"/>
      <c r="B301" s="2"/>
      <c r="C301" s="4"/>
      <c r="D301" s="2"/>
      <c r="E301" s="2" t="s">
        <v>276</v>
      </c>
      <c r="F301" s="37" t="s">
        <v>108</v>
      </c>
      <c r="G301" s="2"/>
      <c r="H301" s="2"/>
      <c r="I301" s="2"/>
      <c r="J301" s="2"/>
      <c r="K301" s="2"/>
      <c r="L301" s="2"/>
      <c r="M301" s="2"/>
      <c r="N301" s="2"/>
      <c r="O301" s="2"/>
      <c r="P301" s="2"/>
      <c r="Q301" s="2"/>
      <c r="R301" s="2"/>
      <c r="S301" s="2"/>
      <c r="T301" s="2"/>
      <c r="U301" s="2"/>
      <c r="V301" s="2"/>
      <c r="W301" s="2"/>
      <c r="X301" s="2"/>
      <c r="Y301" s="2"/>
      <c r="Z301" s="2"/>
    </row>
    <row r="302" spans="1:26" ht="16">
      <c r="A302" s="2"/>
      <c r="B302" s="2"/>
      <c r="C302" s="2"/>
      <c r="D302" s="2"/>
      <c r="E302" s="2" t="s">
        <v>136</v>
      </c>
      <c r="F302" s="34"/>
      <c r="G302" s="2"/>
      <c r="H302" s="2"/>
      <c r="I302" s="2"/>
      <c r="J302" s="2"/>
      <c r="K302" s="2"/>
      <c r="L302" s="2"/>
      <c r="M302" s="2"/>
      <c r="N302" s="2"/>
      <c r="O302" s="2"/>
      <c r="P302" s="2"/>
      <c r="Q302" s="2"/>
      <c r="R302" s="2"/>
      <c r="S302" s="2"/>
      <c r="T302" s="2"/>
      <c r="U302" s="2"/>
      <c r="V302" s="2"/>
      <c r="W302" s="2"/>
      <c r="X302" s="2"/>
      <c r="Y302" s="2"/>
      <c r="Z302" s="2"/>
    </row>
    <row r="303" spans="1:26" ht="16">
      <c r="A303" s="2"/>
      <c r="B303" s="2"/>
      <c r="C303" s="2"/>
      <c r="D303" s="2"/>
      <c r="E303" s="2"/>
      <c r="F303" s="34"/>
      <c r="G303" s="2"/>
      <c r="H303" s="2"/>
      <c r="I303" s="2"/>
      <c r="J303" s="2"/>
      <c r="K303" s="2"/>
      <c r="L303" s="2"/>
      <c r="M303" s="2"/>
      <c r="N303" s="2"/>
      <c r="O303" s="2"/>
      <c r="P303" s="2"/>
      <c r="Q303" s="2"/>
      <c r="R303" s="2"/>
      <c r="S303" s="2"/>
      <c r="T303" s="2"/>
      <c r="U303" s="2"/>
      <c r="V303" s="2"/>
      <c r="W303" s="2"/>
      <c r="X303" s="2"/>
      <c r="Y303" s="2"/>
      <c r="Z303" s="2"/>
    </row>
    <row r="304" spans="1:26" ht="16">
      <c r="A304" s="2" t="s">
        <v>137</v>
      </c>
      <c r="B304" s="2"/>
      <c r="C304" s="2"/>
      <c r="D304" s="2"/>
      <c r="E304" s="2"/>
      <c r="F304" s="34"/>
      <c r="G304" s="2"/>
      <c r="H304" s="2"/>
      <c r="I304" s="2"/>
      <c r="J304" s="2"/>
      <c r="K304" s="2"/>
      <c r="L304" s="2"/>
      <c r="M304" s="2"/>
      <c r="N304" s="2"/>
      <c r="O304" s="2"/>
      <c r="P304" s="2"/>
      <c r="Q304" s="2"/>
      <c r="R304" s="2"/>
      <c r="S304" s="2"/>
      <c r="T304" s="2"/>
      <c r="U304" s="2"/>
      <c r="V304" s="2"/>
      <c r="W304" s="2"/>
      <c r="X304" s="2"/>
      <c r="Y304" s="2"/>
      <c r="Z304" s="2"/>
    </row>
    <row r="305" spans="1:26" ht="16">
      <c r="A305" s="2"/>
      <c r="B305" s="2"/>
      <c r="C305" s="2"/>
      <c r="D305" s="2"/>
      <c r="E305" s="2" t="s">
        <v>277</v>
      </c>
      <c r="F305" s="37" t="s">
        <v>109</v>
      </c>
      <c r="G305" s="2"/>
      <c r="H305" s="2"/>
      <c r="I305" s="2"/>
      <c r="J305" s="2"/>
      <c r="K305" s="2"/>
      <c r="L305" s="2"/>
      <c r="M305" s="2"/>
      <c r="N305" s="2"/>
      <c r="O305" s="2"/>
      <c r="P305" s="2"/>
      <c r="Q305" s="2"/>
      <c r="R305" s="2"/>
      <c r="S305" s="2"/>
      <c r="T305" s="2"/>
      <c r="U305" s="2"/>
      <c r="V305" s="2"/>
      <c r="W305" s="2"/>
      <c r="X305" s="2"/>
      <c r="Y305" s="2"/>
      <c r="Z305" s="2"/>
    </row>
    <row r="306" spans="1:26" ht="16">
      <c r="A306" s="2"/>
      <c r="B306" s="2"/>
      <c r="C306" s="2"/>
      <c r="D306" s="2"/>
      <c r="E306" s="2" t="s">
        <v>138</v>
      </c>
      <c r="F306" s="2"/>
      <c r="G306" s="2"/>
      <c r="H306" s="2"/>
      <c r="I306" s="2"/>
      <c r="J306" s="2"/>
      <c r="K306" s="2"/>
      <c r="L306" s="2"/>
      <c r="M306" s="2"/>
      <c r="N306" s="2"/>
      <c r="O306" s="2"/>
      <c r="P306" s="2"/>
      <c r="Q306" s="2"/>
      <c r="R306" s="2"/>
      <c r="S306" s="2"/>
      <c r="T306" s="2"/>
      <c r="U306" s="2"/>
      <c r="V306" s="2"/>
      <c r="W306" s="2"/>
      <c r="X306" s="2"/>
      <c r="Y306" s="2"/>
      <c r="Z306" s="2"/>
    </row>
    <row r="307" spans="1:26" ht="1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ht="16">
      <c r="A308" s="2"/>
      <c r="B308" s="30" t="s">
        <v>110</v>
      </c>
      <c r="C308" s="30"/>
      <c r="D308" s="36" t="s">
        <v>106</v>
      </c>
      <c r="E308" s="36" t="s">
        <v>107</v>
      </c>
      <c r="F308" s="2"/>
      <c r="G308" s="2"/>
      <c r="H308" s="2"/>
      <c r="I308" s="2"/>
      <c r="J308" s="2"/>
      <c r="K308" s="2"/>
      <c r="L308" s="2"/>
      <c r="M308" s="2"/>
      <c r="N308" s="2"/>
      <c r="O308" s="2"/>
      <c r="P308" s="2"/>
      <c r="Q308" s="2"/>
      <c r="R308" s="2"/>
      <c r="S308" s="2"/>
      <c r="T308" s="2"/>
      <c r="U308" s="2"/>
      <c r="V308" s="2"/>
      <c r="W308" s="2"/>
      <c r="X308" s="2"/>
      <c r="Y308" s="2"/>
      <c r="Z308" s="2"/>
    </row>
    <row r="309" spans="1:26" ht="16">
      <c r="A309" s="677" t="s">
        <v>131</v>
      </c>
      <c r="B309" s="2" t="s">
        <v>62</v>
      </c>
      <c r="C309" s="2"/>
      <c r="D309" s="48" t="s">
        <v>139</v>
      </c>
      <c r="E309" s="48" t="s">
        <v>140</v>
      </c>
      <c r="F309" s="2"/>
      <c r="G309" s="2"/>
      <c r="H309" s="2"/>
      <c r="I309" s="2"/>
      <c r="J309" s="2"/>
      <c r="K309" s="2"/>
      <c r="L309" s="2"/>
      <c r="M309" s="2"/>
      <c r="N309" s="2"/>
      <c r="O309" s="2"/>
      <c r="P309" s="2"/>
      <c r="Q309" s="2"/>
      <c r="R309" s="2"/>
      <c r="S309" s="2"/>
      <c r="T309" s="2"/>
      <c r="U309" s="2"/>
      <c r="V309" s="2"/>
      <c r="W309" s="2"/>
      <c r="X309" s="2"/>
      <c r="Y309" s="2"/>
      <c r="Z309" s="2"/>
    </row>
    <row r="310" spans="1:26" ht="16">
      <c r="A310" s="678"/>
      <c r="B310" s="2" t="s">
        <v>74</v>
      </c>
      <c r="C310" s="2"/>
      <c r="D310" s="44">
        <v>450</v>
      </c>
      <c r="E310" s="44">
        <v>400</v>
      </c>
      <c r="F310" s="2"/>
      <c r="G310" s="2"/>
      <c r="H310" s="2"/>
      <c r="I310" s="2"/>
      <c r="J310" s="2"/>
      <c r="K310" s="2"/>
      <c r="L310" s="2"/>
      <c r="M310" s="2"/>
      <c r="N310" s="2"/>
      <c r="O310" s="2"/>
      <c r="P310" s="2"/>
      <c r="Q310" s="2"/>
      <c r="R310" s="2"/>
      <c r="S310" s="2"/>
      <c r="T310" s="2"/>
      <c r="U310" s="2"/>
      <c r="V310" s="2"/>
      <c r="W310" s="2"/>
      <c r="X310" s="2"/>
      <c r="Y310" s="2"/>
      <c r="Z310" s="2"/>
    </row>
    <row r="311" spans="1:26" ht="16">
      <c r="A311" s="677" t="s">
        <v>132</v>
      </c>
      <c r="B311" s="2" t="s">
        <v>63</v>
      </c>
      <c r="C311" s="2"/>
      <c r="D311" s="45">
        <v>90</v>
      </c>
      <c r="E311" s="45">
        <v>180</v>
      </c>
      <c r="F311" s="2"/>
      <c r="G311" s="2"/>
      <c r="H311" s="2"/>
      <c r="I311" s="2"/>
      <c r="J311" s="2"/>
      <c r="K311" s="2"/>
      <c r="L311" s="2"/>
      <c r="M311" s="2"/>
      <c r="N311" s="2"/>
      <c r="O311" s="2"/>
      <c r="P311" s="2"/>
      <c r="Q311" s="2"/>
      <c r="R311" s="2"/>
      <c r="S311" s="2"/>
      <c r="T311" s="2"/>
      <c r="U311" s="2"/>
      <c r="V311" s="2"/>
      <c r="W311" s="2"/>
      <c r="X311" s="2"/>
      <c r="Y311" s="2"/>
      <c r="Z311" s="2"/>
    </row>
    <row r="312" spans="1:26" ht="16">
      <c r="A312" s="678"/>
      <c r="B312" s="2" t="s">
        <v>72</v>
      </c>
      <c r="C312" s="2"/>
      <c r="D312" s="45">
        <v>160</v>
      </c>
      <c r="E312" s="45">
        <v>140</v>
      </c>
      <c r="F312" s="2"/>
      <c r="G312" s="2"/>
      <c r="H312" s="2"/>
      <c r="I312" s="2"/>
      <c r="J312" s="2"/>
      <c r="K312" s="2"/>
      <c r="L312" s="2"/>
      <c r="M312" s="2"/>
      <c r="N312" s="2"/>
      <c r="O312" s="2"/>
      <c r="P312" s="2"/>
      <c r="Q312" s="2"/>
      <c r="R312" s="2"/>
      <c r="S312" s="2"/>
      <c r="T312" s="2"/>
      <c r="U312" s="2"/>
      <c r="V312" s="2"/>
      <c r="W312" s="2"/>
      <c r="X312" s="2"/>
      <c r="Y312" s="2"/>
      <c r="Z312" s="2"/>
    </row>
    <row r="313" spans="1:26" ht="16">
      <c r="A313" s="678"/>
      <c r="B313" s="2" t="s">
        <v>78</v>
      </c>
      <c r="C313" s="2"/>
      <c r="D313" s="45">
        <v>600</v>
      </c>
      <c r="E313" s="45">
        <v>700</v>
      </c>
      <c r="F313" s="2"/>
      <c r="G313" s="2"/>
      <c r="H313" s="2"/>
      <c r="I313" s="2"/>
      <c r="J313" s="2"/>
      <c r="K313" s="2"/>
      <c r="L313" s="2"/>
      <c r="M313" s="2"/>
      <c r="N313" s="2"/>
      <c r="O313" s="2"/>
      <c r="P313" s="2"/>
      <c r="Q313" s="2"/>
      <c r="R313" s="2"/>
      <c r="S313" s="2"/>
      <c r="T313" s="2"/>
      <c r="U313" s="2"/>
      <c r="V313" s="2"/>
      <c r="W313" s="2"/>
      <c r="X313" s="2"/>
      <c r="Y313" s="2"/>
      <c r="Z313" s="2"/>
    </row>
    <row r="314" spans="1:26" ht="1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ht="16">
      <c r="A315" s="2" t="s">
        <v>141</v>
      </c>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ht="16">
      <c r="A316" s="2"/>
      <c r="B316" s="2"/>
      <c r="C316" s="2"/>
      <c r="D316" s="2"/>
      <c r="E316" s="2" t="s">
        <v>142</v>
      </c>
      <c r="F316" s="37" t="s">
        <v>111</v>
      </c>
      <c r="G316" s="2"/>
      <c r="H316" s="2"/>
      <c r="I316" s="2"/>
      <c r="J316" s="2"/>
      <c r="K316" s="2"/>
      <c r="L316" s="2"/>
      <c r="M316" s="2"/>
      <c r="N316" s="2"/>
      <c r="O316" s="2"/>
      <c r="P316" s="2"/>
      <c r="Q316" s="2"/>
      <c r="R316" s="2"/>
      <c r="S316" s="2"/>
      <c r="T316" s="2"/>
      <c r="U316" s="2"/>
      <c r="V316" s="2"/>
      <c r="W316" s="2"/>
      <c r="X316" s="2"/>
      <c r="Y316" s="2"/>
      <c r="Z316" s="2"/>
    </row>
    <row r="317" spans="1:26" ht="16">
      <c r="A317" s="2"/>
      <c r="B317" s="2"/>
      <c r="C317" s="2"/>
      <c r="D317" s="2"/>
      <c r="E317" s="2" t="s">
        <v>143</v>
      </c>
      <c r="F317" s="2"/>
      <c r="G317" s="2"/>
      <c r="H317" s="2"/>
      <c r="I317" s="2"/>
      <c r="J317" s="2"/>
      <c r="K317" s="2"/>
      <c r="L317" s="2"/>
      <c r="M317" s="2"/>
      <c r="N317" s="2"/>
      <c r="O317" s="2"/>
      <c r="P317" s="2"/>
      <c r="Q317" s="2"/>
      <c r="R317" s="2"/>
      <c r="S317" s="2"/>
      <c r="T317" s="2"/>
      <c r="U317" s="2"/>
      <c r="V317" s="2"/>
      <c r="W317" s="2"/>
      <c r="X317" s="2"/>
      <c r="Y317" s="2"/>
      <c r="Z317" s="2"/>
    </row>
    <row r="318" spans="1:26" ht="1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ht="16">
      <c r="A319" s="2" t="s">
        <v>144</v>
      </c>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ht="16">
      <c r="A320" s="2"/>
      <c r="B320" s="2"/>
      <c r="C320" s="2"/>
      <c r="D320" s="2"/>
      <c r="E320" s="2" t="s">
        <v>145</v>
      </c>
      <c r="F320" s="37" t="s">
        <v>112</v>
      </c>
      <c r="G320" s="2"/>
      <c r="H320" s="2"/>
      <c r="I320" s="2"/>
      <c r="J320" s="2"/>
      <c r="K320" s="2"/>
      <c r="L320" s="2"/>
      <c r="M320" s="2"/>
      <c r="N320" s="2"/>
      <c r="O320" s="2"/>
      <c r="P320" s="2"/>
      <c r="Q320" s="2"/>
      <c r="R320" s="2"/>
      <c r="S320" s="2"/>
      <c r="T320" s="2"/>
      <c r="U320" s="2"/>
      <c r="V320" s="2"/>
      <c r="W320" s="2"/>
      <c r="X320" s="2"/>
      <c r="Y320" s="2"/>
      <c r="Z320" s="2"/>
    </row>
    <row r="321" spans="1:26" ht="16">
      <c r="A321" s="2"/>
      <c r="B321" s="2"/>
      <c r="C321" s="2"/>
      <c r="D321" s="2"/>
      <c r="E321" s="2" t="s">
        <v>146</v>
      </c>
      <c r="F321" s="2"/>
      <c r="G321" s="2"/>
      <c r="H321" s="2"/>
      <c r="I321" s="2"/>
      <c r="J321" s="2"/>
      <c r="K321" s="2"/>
      <c r="L321" s="2"/>
      <c r="M321" s="2"/>
      <c r="N321" s="2"/>
      <c r="O321" s="2"/>
      <c r="P321" s="2"/>
      <c r="Q321" s="2"/>
      <c r="R321" s="2"/>
      <c r="S321" s="2"/>
      <c r="T321" s="2"/>
      <c r="U321" s="2"/>
      <c r="V321" s="2"/>
      <c r="W321" s="2"/>
      <c r="X321" s="2"/>
      <c r="Y321" s="2"/>
      <c r="Z321" s="2"/>
    </row>
    <row r="322" spans="1:26" ht="1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ht="16">
      <c r="A323" s="2"/>
      <c r="B323" s="30" t="s">
        <v>113</v>
      </c>
      <c r="C323" s="30"/>
      <c r="D323" s="36" t="s">
        <v>106</v>
      </c>
      <c r="E323" s="36" t="s">
        <v>107</v>
      </c>
      <c r="F323" s="2"/>
      <c r="G323" s="2"/>
      <c r="H323" s="2"/>
      <c r="I323" s="2"/>
      <c r="J323" s="2"/>
      <c r="K323" s="2"/>
      <c r="L323" s="2"/>
      <c r="M323" s="2"/>
      <c r="N323" s="2"/>
      <c r="O323" s="2"/>
      <c r="P323" s="2"/>
      <c r="Q323" s="2"/>
      <c r="R323" s="2"/>
      <c r="S323" s="2"/>
      <c r="T323" s="2"/>
      <c r="U323" s="2"/>
      <c r="V323" s="2"/>
      <c r="W323" s="2"/>
      <c r="X323" s="2"/>
      <c r="Y323" s="2"/>
      <c r="Z323" s="2"/>
    </row>
    <row r="324" spans="1:26" ht="16">
      <c r="A324" s="2"/>
      <c r="B324" s="2" t="s">
        <v>114</v>
      </c>
      <c r="C324" s="2"/>
      <c r="D324" s="49">
        <v>1000</v>
      </c>
      <c r="E324" s="34">
        <v>1400</v>
      </c>
      <c r="F324" s="2"/>
      <c r="G324" s="2"/>
      <c r="H324" s="2"/>
      <c r="I324" s="2"/>
      <c r="J324" s="2"/>
      <c r="K324" s="2"/>
      <c r="L324" s="2"/>
      <c r="M324" s="2"/>
      <c r="N324" s="2"/>
      <c r="O324" s="2"/>
      <c r="P324" s="2"/>
      <c r="Q324" s="2"/>
      <c r="R324" s="2"/>
      <c r="S324" s="2"/>
      <c r="T324" s="2"/>
      <c r="U324" s="2"/>
      <c r="V324" s="2"/>
      <c r="W324" s="2"/>
      <c r="X324" s="2"/>
      <c r="Y324" s="2"/>
      <c r="Z324" s="2"/>
    </row>
    <row r="325" spans="1:26" ht="16">
      <c r="A325" s="50" t="s">
        <v>147</v>
      </c>
      <c r="B325" s="2" t="s">
        <v>148</v>
      </c>
      <c r="C325" s="2"/>
      <c r="D325" s="51" t="s">
        <v>149</v>
      </c>
      <c r="E325" s="51" t="s">
        <v>150</v>
      </c>
      <c r="F325" s="52" t="s">
        <v>151</v>
      </c>
      <c r="G325" s="2"/>
      <c r="H325" s="2"/>
      <c r="I325" s="2"/>
      <c r="J325" s="2"/>
      <c r="K325" s="2"/>
      <c r="L325" s="2"/>
      <c r="M325" s="2"/>
      <c r="N325" s="2"/>
      <c r="O325" s="2"/>
      <c r="P325" s="2"/>
      <c r="Q325" s="2"/>
      <c r="R325" s="2"/>
      <c r="S325" s="2"/>
      <c r="T325" s="2"/>
      <c r="U325" s="2"/>
      <c r="V325" s="2"/>
      <c r="W325" s="2"/>
      <c r="X325" s="2"/>
      <c r="Y325" s="2"/>
      <c r="Z325" s="2"/>
    </row>
    <row r="326" spans="1:26" ht="16">
      <c r="A326" s="50" t="s">
        <v>152</v>
      </c>
      <c r="B326" s="2" t="s">
        <v>153</v>
      </c>
      <c r="C326" s="2"/>
      <c r="D326" s="53" t="s">
        <v>154</v>
      </c>
      <c r="E326" s="53" t="s">
        <v>155</v>
      </c>
      <c r="F326" s="52" t="s">
        <v>156</v>
      </c>
      <c r="G326" s="2"/>
      <c r="H326" s="2"/>
      <c r="I326" s="2"/>
      <c r="J326" s="2"/>
      <c r="K326" s="2"/>
      <c r="L326" s="2"/>
      <c r="M326" s="2"/>
      <c r="N326" s="2"/>
      <c r="O326" s="2"/>
      <c r="P326" s="2"/>
      <c r="Q326" s="2"/>
      <c r="R326" s="2"/>
      <c r="S326" s="2"/>
      <c r="T326" s="2"/>
      <c r="U326" s="2"/>
      <c r="V326" s="2"/>
      <c r="W326" s="2"/>
      <c r="X326" s="2"/>
      <c r="Y326" s="2"/>
      <c r="Z326" s="2"/>
    </row>
    <row r="327" spans="1:26" ht="16">
      <c r="A327" s="2"/>
      <c r="B327" s="2"/>
      <c r="C327" s="2"/>
      <c r="D327" s="34"/>
      <c r="E327" s="34"/>
      <c r="F327" s="2"/>
      <c r="G327" s="2"/>
      <c r="H327" s="2"/>
      <c r="I327" s="2"/>
      <c r="J327" s="2"/>
      <c r="K327" s="2"/>
      <c r="L327" s="2"/>
      <c r="M327" s="2"/>
      <c r="N327" s="2"/>
      <c r="O327" s="2"/>
      <c r="P327" s="2"/>
      <c r="Q327" s="2"/>
      <c r="R327" s="2"/>
      <c r="S327" s="2"/>
      <c r="T327" s="2"/>
      <c r="U327" s="2"/>
      <c r="V327" s="2"/>
      <c r="W327" s="2"/>
      <c r="X327" s="2"/>
      <c r="Y327" s="2"/>
      <c r="Z327" s="2"/>
    </row>
    <row r="328" spans="1:26" ht="16">
      <c r="A328" s="2"/>
      <c r="B328" s="2" t="s">
        <v>157</v>
      </c>
      <c r="C328" s="2"/>
      <c r="D328" s="34">
        <v>30</v>
      </c>
      <c r="E328" s="34"/>
      <c r="F328" s="2"/>
      <c r="G328" s="2"/>
      <c r="H328" s="2"/>
      <c r="I328" s="2"/>
      <c r="J328" s="2"/>
      <c r="K328" s="2"/>
      <c r="L328" s="2"/>
      <c r="M328" s="2"/>
      <c r="N328" s="2"/>
      <c r="O328" s="2"/>
      <c r="P328" s="2"/>
      <c r="Q328" s="2"/>
      <c r="R328" s="2"/>
      <c r="S328" s="2"/>
      <c r="T328" s="2"/>
      <c r="U328" s="2"/>
      <c r="V328" s="2"/>
      <c r="W328" s="2"/>
      <c r="X328" s="2"/>
      <c r="Y328" s="2"/>
      <c r="Z328" s="2"/>
    </row>
    <row r="329" spans="1:26" ht="1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ht="16">
      <c r="A330" s="2" t="s">
        <v>158</v>
      </c>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ht="16">
      <c r="A331" s="2" t="s">
        <v>159</v>
      </c>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ht="1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ht="16">
      <c r="A333" s="2" t="s">
        <v>160</v>
      </c>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ht="1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ht="16">
      <c r="A335" s="2" t="s">
        <v>161</v>
      </c>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ht="16">
      <c r="A336" s="2"/>
      <c r="B336" s="2"/>
      <c r="C336" s="2" t="s">
        <v>162</v>
      </c>
      <c r="D336" s="2"/>
      <c r="E336" s="2"/>
      <c r="F336" s="37" t="s">
        <v>88</v>
      </c>
      <c r="G336" s="2"/>
      <c r="H336" s="2"/>
      <c r="I336" s="2"/>
      <c r="J336" s="2"/>
      <c r="K336" s="2"/>
      <c r="L336" s="2"/>
      <c r="M336" s="2"/>
      <c r="N336" s="2"/>
      <c r="O336" s="2"/>
      <c r="P336" s="2"/>
      <c r="Q336" s="2"/>
      <c r="R336" s="2"/>
      <c r="S336" s="2"/>
      <c r="T336" s="2"/>
      <c r="U336" s="2"/>
      <c r="V336" s="2"/>
      <c r="W336" s="2"/>
      <c r="X336" s="2"/>
      <c r="Y336" s="2"/>
      <c r="Z336" s="2"/>
    </row>
    <row r="337" spans="1:26" ht="16">
      <c r="A337" s="2"/>
      <c r="B337" s="2" t="s">
        <v>163</v>
      </c>
      <c r="C337" s="2" t="s">
        <v>164</v>
      </c>
      <c r="D337" s="2"/>
      <c r="E337" s="2"/>
      <c r="F337" s="37" t="s">
        <v>88</v>
      </c>
      <c r="G337" s="2"/>
      <c r="H337" s="2"/>
      <c r="I337" s="2"/>
      <c r="J337" s="2"/>
      <c r="K337" s="2"/>
      <c r="L337" s="2"/>
      <c r="M337" s="2"/>
      <c r="N337" s="2"/>
      <c r="O337" s="2"/>
      <c r="P337" s="2"/>
      <c r="Q337" s="2"/>
      <c r="R337" s="2"/>
      <c r="S337" s="2"/>
      <c r="T337" s="2"/>
      <c r="U337" s="2"/>
      <c r="V337" s="2"/>
      <c r="W337" s="2"/>
      <c r="X337" s="2"/>
      <c r="Y337" s="2"/>
      <c r="Z337" s="2"/>
    </row>
    <row r="338" spans="1:26" ht="16">
      <c r="A338" s="2"/>
      <c r="B338" s="2"/>
      <c r="C338" s="2" t="s">
        <v>165</v>
      </c>
      <c r="D338" s="2"/>
      <c r="E338" s="2"/>
      <c r="F338" s="37" t="s">
        <v>88</v>
      </c>
      <c r="G338" s="2"/>
      <c r="H338" s="2"/>
      <c r="I338" s="2"/>
      <c r="J338" s="2"/>
      <c r="K338" s="2"/>
      <c r="L338" s="2"/>
      <c r="M338" s="2"/>
      <c r="N338" s="2"/>
      <c r="O338" s="2"/>
      <c r="P338" s="2"/>
      <c r="Q338" s="2"/>
      <c r="R338" s="2"/>
      <c r="S338" s="2"/>
      <c r="T338" s="2"/>
      <c r="U338" s="2"/>
      <c r="V338" s="2"/>
      <c r="W338" s="2"/>
      <c r="X338" s="2"/>
      <c r="Y338" s="2"/>
      <c r="Z338" s="2"/>
    </row>
    <row r="339" spans="1:26" ht="16">
      <c r="A339" s="2"/>
      <c r="B339" s="2"/>
      <c r="C339" s="2" t="s">
        <v>166</v>
      </c>
      <c r="D339" s="2"/>
      <c r="E339" s="2"/>
      <c r="F339" s="54" t="s">
        <v>89</v>
      </c>
      <c r="G339" s="2"/>
      <c r="H339" s="2"/>
      <c r="I339" s="2"/>
      <c r="J339" s="2"/>
      <c r="K339" s="2"/>
      <c r="L339" s="2"/>
      <c r="M339" s="2"/>
      <c r="N339" s="2"/>
      <c r="O339" s="2"/>
      <c r="P339" s="2"/>
      <c r="Q339" s="2"/>
      <c r="R339" s="2"/>
      <c r="S339" s="2"/>
      <c r="T339" s="2"/>
      <c r="U339" s="2"/>
      <c r="V339" s="2"/>
      <c r="W339" s="2"/>
      <c r="X339" s="2"/>
      <c r="Y339" s="2"/>
      <c r="Z339" s="2"/>
    </row>
    <row r="340" spans="1:26" ht="16">
      <c r="A340" s="2"/>
      <c r="B340" s="2"/>
      <c r="C340" s="4" t="s">
        <v>167</v>
      </c>
      <c r="D340" s="4"/>
      <c r="E340" s="4"/>
      <c r="F340" s="55" t="s">
        <v>91</v>
      </c>
      <c r="G340" s="2"/>
      <c r="H340" s="2"/>
      <c r="I340" s="2"/>
      <c r="J340" s="2"/>
      <c r="K340" s="2"/>
      <c r="L340" s="2"/>
      <c r="M340" s="2"/>
      <c r="N340" s="2"/>
      <c r="O340" s="2"/>
      <c r="P340" s="2"/>
      <c r="Q340" s="2"/>
      <c r="R340" s="2"/>
      <c r="S340" s="2"/>
      <c r="T340" s="2"/>
      <c r="U340" s="2"/>
      <c r="V340" s="2"/>
      <c r="W340" s="2"/>
      <c r="X340" s="2"/>
      <c r="Y340" s="2"/>
      <c r="Z340" s="2"/>
    </row>
    <row r="341" spans="1:26" ht="1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ht="16">
      <c r="A342" s="2" t="s">
        <v>278</v>
      </c>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ht="16">
      <c r="A343" s="2"/>
      <c r="B343" s="2"/>
      <c r="C343" s="2"/>
      <c r="D343" s="2"/>
      <c r="E343" s="34" t="s">
        <v>439</v>
      </c>
      <c r="F343" s="34" t="s">
        <v>439</v>
      </c>
      <c r="G343" s="2"/>
      <c r="H343" s="2"/>
      <c r="I343" s="2"/>
      <c r="J343" s="2"/>
      <c r="K343" s="2"/>
      <c r="L343" s="2"/>
      <c r="M343" s="2"/>
      <c r="N343" s="2"/>
      <c r="O343" s="2"/>
      <c r="P343" s="2"/>
      <c r="Q343" s="2"/>
      <c r="R343" s="2"/>
      <c r="S343" s="2"/>
      <c r="T343" s="2"/>
      <c r="U343" s="2"/>
      <c r="V343" s="2"/>
      <c r="W343" s="2"/>
      <c r="X343" s="2"/>
      <c r="Y343" s="2"/>
      <c r="Z343" s="2"/>
    </row>
    <row r="344" spans="1:26" ht="34">
      <c r="A344" s="2"/>
      <c r="B344" s="2"/>
      <c r="C344" s="2"/>
      <c r="E344" s="81" t="s">
        <v>106</v>
      </c>
      <c r="F344" s="81" t="s">
        <v>107</v>
      </c>
      <c r="G344" s="2"/>
      <c r="H344" s="2"/>
      <c r="I344" s="2"/>
      <c r="J344" s="2"/>
      <c r="K344" s="2"/>
      <c r="L344" s="2"/>
      <c r="M344" s="2"/>
      <c r="N344" s="2"/>
      <c r="O344" s="2"/>
      <c r="P344" s="2"/>
      <c r="Q344" s="2"/>
      <c r="R344" s="2"/>
      <c r="S344" s="2"/>
      <c r="T344" s="2"/>
      <c r="U344" s="2"/>
      <c r="V344" s="2"/>
      <c r="W344" s="2"/>
      <c r="X344" s="2"/>
      <c r="Y344" s="2"/>
      <c r="Z344" s="2"/>
    </row>
    <row r="345" spans="1:26" ht="16">
      <c r="A345" s="679" t="s">
        <v>168</v>
      </c>
      <c r="B345" s="2" t="s">
        <v>440</v>
      </c>
      <c r="C345" s="2"/>
      <c r="D345" s="2"/>
      <c r="E345" s="34">
        <f>D297</f>
        <v>90</v>
      </c>
      <c r="F345" s="34">
        <v>300</v>
      </c>
      <c r="G345" s="2"/>
      <c r="H345" s="2"/>
      <c r="I345" s="2"/>
      <c r="J345" s="2"/>
      <c r="K345" s="2"/>
      <c r="L345" s="2"/>
      <c r="M345" s="2"/>
      <c r="N345" s="2"/>
      <c r="O345" s="2"/>
      <c r="P345" s="2"/>
      <c r="Q345" s="2"/>
      <c r="R345" s="2"/>
      <c r="S345" s="2"/>
      <c r="T345" s="2"/>
      <c r="U345" s="2"/>
      <c r="V345" s="2"/>
      <c r="W345" s="2"/>
      <c r="X345" s="2"/>
      <c r="Y345" s="2"/>
      <c r="Z345" s="2"/>
    </row>
    <row r="346" spans="1:26" ht="16">
      <c r="A346" s="678"/>
      <c r="B346" s="2" t="s">
        <v>169</v>
      </c>
      <c r="C346" s="2"/>
      <c r="D346" s="2"/>
      <c r="E346" s="218" t="s">
        <v>154</v>
      </c>
      <c r="F346" s="218" t="s">
        <v>155</v>
      </c>
      <c r="G346" s="2"/>
      <c r="H346" s="2"/>
      <c r="I346" s="2"/>
      <c r="J346" s="2"/>
      <c r="K346" s="2"/>
      <c r="L346" s="2"/>
      <c r="M346" s="2"/>
      <c r="N346" s="2"/>
      <c r="O346" s="2"/>
      <c r="P346" s="2"/>
      <c r="Q346" s="2"/>
      <c r="R346" s="2"/>
      <c r="S346" s="2"/>
      <c r="T346" s="2"/>
      <c r="U346" s="2"/>
      <c r="V346" s="2"/>
      <c r="W346" s="2"/>
      <c r="X346" s="2"/>
      <c r="Y346" s="2"/>
      <c r="Z346" s="2"/>
    </row>
    <row r="347" spans="1:26" ht="16">
      <c r="A347" s="678"/>
      <c r="B347" s="2" t="s">
        <v>441</v>
      </c>
      <c r="C347" s="2"/>
      <c r="D347" s="2"/>
      <c r="E347" s="216" t="s">
        <v>170</v>
      </c>
      <c r="F347" s="217">
        <v>0</v>
      </c>
      <c r="G347" s="2"/>
      <c r="H347" s="2"/>
      <c r="I347" s="2"/>
      <c r="J347" s="2"/>
      <c r="K347" s="2"/>
      <c r="L347" s="2"/>
      <c r="M347" s="2"/>
      <c r="N347" s="2"/>
      <c r="O347" s="2"/>
      <c r="P347" s="2"/>
      <c r="Q347" s="2"/>
      <c r="R347" s="2"/>
      <c r="S347" s="2"/>
      <c r="T347" s="2"/>
      <c r="U347" s="2"/>
      <c r="V347" s="2"/>
      <c r="W347" s="2"/>
      <c r="X347" s="2"/>
      <c r="Y347" s="2"/>
      <c r="Z347" s="2"/>
    </row>
    <row r="348" spans="1:26" ht="16">
      <c r="A348" s="678"/>
      <c r="B348" s="2" t="s">
        <v>442</v>
      </c>
      <c r="C348" s="2"/>
      <c r="D348" s="2"/>
      <c r="E348" s="42">
        <v>600</v>
      </c>
      <c r="F348" s="42">
        <v>700</v>
      </c>
      <c r="G348" s="2"/>
      <c r="H348" s="2"/>
      <c r="I348" s="2"/>
      <c r="J348" s="2"/>
      <c r="K348" s="2"/>
      <c r="L348" s="2"/>
      <c r="M348" s="2"/>
      <c r="N348" s="2"/>
      <c r="O348" s="2"/>
      <c r="P348" s="2"/>
      <c r="Q348" s="2"/>
      <c r="R348" s="2"/>
      <c r="S348" s="2"/>
      <c r="T348" s="2"/>
      <c r="U348" s="2"/>
      <c r="V348" s="2"/>
      <c r="W348" s="2"/>
      <c r="X348" s="2"/>
      <c r="Y348" s="2"/>
      <c r="Z348" s="2"/>
    </row>
    <row r="349" spans="1:26" ht="1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ht="16">
      <c r="A350" s="2" t="s">
        <v>171</v>
      </c>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ht="16">
      <c r="A351" s="2" t="s">
        <v>172</v>
      </c>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ht="1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ht="16">
      <c r="A353" s="2" t="s">
        <v>173</v>
      </c>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ht="16">
      <c r="A354" s="2" t="s">
        <v>174</v>
      </c>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ht="16">
      <c r="A355" s="2" t="s">
        <v>175</v>
      </c>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ht="16">
      <c r="A356" s="2" t="s">
        <v>176</v>
      </c>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ht="16">
      <c r="A357" s="2" t="s">
        <v>177</v>
      </c>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ht="1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ht="16">
      <c r="A359" s="2" t="s">
        <v>178</v>
      </c>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ht="1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ht="16">
      <c r="A361" s="2" t="s">
        <v>179</v>
      </c>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ht="16">
      <c r="A362" s="2"/>
      <c r="B362" s="2"/>
      <c r="C362" s="2"/>
      <c r="D362" s="2"/>
      <c r="E362" s="2"/>
      <c r="F362" s="2" t="s">
        <v>180</v>
      </c>
      <c r="G362" s="2"/>
      <c r="H362" s="2"/>
      <c r="I362" s="2"/>
      <c r="J362" s="2"/>
      <c r="K362" s="2"/>
      <c r="L362" s="2"/>
      <c r="M362" s="2"/>
      <c r="N362" s="2"/>
      <c r="O362" s="2"/>
      <c r="P362" s="2"/>
      <c r="Q362" s="2"/>
      <c r="R362" s="2"/>
      <c r="S362" s="2"/>
      <c r="T362" s="2"/>
      <c r="U362" s="2"/>
      <c r="V362" s="2"/>
      <c r="W362" s="2"/>
      <c r="X362" s="2"/>
      <c r="Y362" s="2"/>
      <c r="Z362" s="2"/>
    </row>
    <row r="363" spans="1:26" ht="16">
      <c r="A363" s="2"/>
      <c r="B363" s="2"/>
      <c r="C363" s="2"/>
      <c r="D363" s="2"/>
      <c r="E363" s="2"/>
      <c r="F363" s="2" t="s">
        <v>181</v>
      </c>
      <c r="G363" s="2"/>
      <c r="H363" s="2"/>
      <c r="I363" s="2"/>
      <c r="J363" s="2"/>
      <c r="K363" s="2"/>
      <c r="L363" s="2"/>
      <c r="M363" s="2"/>
      <c r="N363" s="2"/>
      <c r="O363" s="2"/>
      <c r="P363" s="2"/>
      <c r="Q363" s="2"/>
      <c r="R363" s="2"/>
      <c r="S363" s="2"/>
      <c r="T363" s="2"/>
      <c r="U363" s="2"/>
      <c r="V363" s="2"/>
      <c r="W363" s="2"/>
      <c r="X363" s="2"/>
      <c r="Y363" s="2"/>
      <c r="Z363" s="2"/>
    </row>
    <row r="364" spans="1:26" ht="1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ht="16">
      <c r="A365" s="25" t="s">
        <v>182</v>
      </c>
      <c r="B365" s="27"/>
      <c r="C365" s="27"/>
      <c r="D365" s="27"/>
      <c r="E365" s="27"/>
      <c r="F365" s="27"/>
      <c r="G365" s="27"/>
      <c r="H365" s="27"/>
      <c r="I365" s="26"/>
      <c r="J365" s="2"/>
      <c r="K365" s="2"/>
      <c r="L365" s="2"/>
      <c r="M365" s="2"/>
      <c r="N365" s="2"/>
      <c r="O365" s="2"/>
      <c r="P365" s="2"/>
      <c r="Q365" s="2"/>
      <c r="R365" s="2"/>
      <c r="S365" s="2"/>
      <c r="T365" s="2"/>
      <c r="U365" s="2"/>
      <c r="V365" s="2"/>
      <c r="W365" s="2"/>
      <c r="X365" s="2"/>
      <c r="Y365" s="2"/>
      <c r="Z365" s="2"/>
    </row>
    <row r="366" spans="1:26" ht="16">
      <c r="A366" s="23" t="s">
        <v>183</v>
      </c>
      <c r="B366" s="2"/>
      <c r="C366" s="2"/>
      <c r="D366" s="2"/>
      <c r="E366" s="2"/>
      <c r="F366" s="2"/>
      <c r="G366" s="2"/>
      <c r="H366" s="2"/>
      <c r="I366" s="24"/>
      <c r="J366" s="2"/>
      <c r="K366" s="2"/>
      <c r="L366" s="2"/>
      <c r="M366" s="2"/>
      <c r="N366" s="2"/>
      <c r="O366" s="2"/>
      <c r="P366" s="2"/>
      <c r="Q366" s="2"/>
      <c r="R366" s="2"/>
      <c r="S366" s="2"/>
      <c r="T366" s="2"/>
      <c r="U366" s="2"/>
      <c r="V366" s="2"/>
      <c r="W366" s="2"/>
      <c r="X366" s="2"/>
      <c r="Y366" s="2"/>
      <c r="Z366" s="2"/>
    </row>
    <row r="367" spans="1:26" ht="16">
      <c r="A367" s="23"/>
      <c r="B367" s="2"/>
      <c r="C367" s="2"/>
      <c r="D367" s="2"/>
      <c r="E367" s="2"/>
      <c r="F367" s="2"/>
      <c r="G367" s="2"/>
      <c r="H367" s="2"/>
      <c r="I367" s="24"/>
      <c r="J367" s="2"/>
      <c r="K367" s="2"/>
      <c r="L367" s="2"/>
      <c r="M367" s="2"/>
      <c r="N367" s="2"/>
      <c r="O367" s="2"/>
      <c r="P367" s="2"/>
      <c r="Q367" s="2"/>
      <c r="R367" s="2"/>
      <c r="S367" s="2"/>
      <c r="T367" s="2"/>
      <c r="U367" s="2"/>
      <c r="V367" s="2"/>
      <c r="W367" s="2"/>
      <c r="X367" s="2"/>
      <c r="Y367" s="2"/>
      <c r="Z367" s="2"/>
    </row>
    <row r="368" spans="1:26" ht="16">
      <c r="A368" s="23"/>
      <c r="B368" s="2"/>
      <c r="C368" s="2" t="s">
        <v>184</v>
      </c>
      <c r="D368" s="2"/>
      <c r="E368" s="2"/>
      <c r="F368" s="2"/>
      <c r="G368" s="2"/>
      <c r="H368" s="37" t="s">
        <v>88</v>
      </c>
      <c r="I368" s="24"/>
      <c r="J368" s="2"/>
      <c r="K368" s="2"/>
      <c r="L368" s="2"/>
      <c r="M368" s="2"/>
      <c r="N368" s="2"/>
      <c r="O368" s="2"/>
      <c r="P368" s="2"/>
      <c r="Q368" s="2"/>
      <c r="R368" s="2"/>
      <c r="S368" s="2"/>
      <c r="T368" s="2"/>
      <c r="U368" s="2"/>
      <c r="V368" s="2"/>
      <c r="W368" s="2"/>
      <c r="X368" s="2"/>
      <c r="Y368" s="2"/>
      <c r="Z368" s="2"/>
    </row>
    <row r="369" spans="1:26" ht="16">
      <c r="A369" s="23"/>
      <c r="B369" s="2"/>
      <c r="C369" s="4" t="s">
        <v>185</v>
      </c>
      <c r="D369" s="4"/>
      <c r="E369" s="4"/>
      <c r="F369" s="4"/>
      <c r="G369" s="4"/>
      <c r="H369" s="55" t="s">
        <v>88</v>
      </c>
      <c r="I369" s="24"/>
      <c r="J369" s="2"/>
      <c r="K369" s="2"/>
      <c r="L369" s="2"/>
      <c r="M369" s="2"/>
      <c r="N369" s="2"/>
      <c r="O369" s="2"/>
      <c r="P369" s="2"/>
      <c r="Q369" s="2"/>
      <c r="R369" s="2"/>
      <c r="S369" s="2"/>
      <c r="T369" s="2"/>
      <c r="U369" s="2"/>
      <c r="V369" s="2"/>
      <c r="W369" s="2"/>
      <c r="X369" s="2"/>
      <c r="Y369" s="2"/>
      <c r="Z369" s="2"/>
    </row>
    <row r="370" spans="1:26" ht="16">
      <c r="A370" s="23"/>
      <c r="B370" s="2"/>
      <c r="C370" s="2" t="s">
        <v>186</v>
      </c>
      <c r="D370" s="2"/>
      <c r="E370" s="2"/>
      <c r="F370" s="2"/>
      <c r="G370" s="2"/>
      <c r="H370" s="46" t="s">
        <v>88</v>
      </c>
      <c r="I370" s="56" t="s">
        <v>187</v>
      </c>
      <c r="J370" s="2"/>
      <c r="K370" s="2"/>
      <c r="L370" s="2"/>
      <c r="M370" s="2"/>
      <c r="N370" s="2"/>
      <c r="O370" s="2"/>
      <c r="P370" s="2"/>
      <c r="Q370" s="2"/>
      <c r="R370" s="2"/>
      <c r="S370" s="2"/>
      <c r="T370" s="2"/>
      <c r="U370" s="2"/>
      <c r="V370" s="2"/>
      <c r="W370" s="2"/>
      <c r="X370" s="2"/>
      <c r="Y370" s="2"/>
      <c r="Z370" s="2"/>
    </row>
    <row r="371" spans="1:26" ht="16">
      <c r="A371" s="23"/>
      <c r="B371" s="2"/>
      <c r="C371" s="2" t="s">
        <v>166</v>
      </c>
      <c r="D371" s="2"/>
      <c r="E371" s="2"/>
      <c r="F371" s="2"/>
      <c r="G371" s="2"/>
      <c r="H371" s="34" t="s">
        <v>89</v>
      </c>
      <c r="I371" s="24"/>
      <c r="J371" s="2"/>
      <c r="K371" s="2"/>
      <c r="L371" s="2"/>
      <c r="M371" s="2"/>
      <c r="N371" s="2"/>
      <c r="O371" s="2"/>
      <c r="P371" s="2"/>
      <c r="Q371" s="2"/>
      <c r="R371" s="2"/>
      <c r="S371" s="2"/>
      <c r="T371" s="2"/>
      <c r="U371" s="2"/>
      <c r="V371" s="2"/>
      <c r="W371" s="2"/>
      <c r="X371" s="2"/>
      <c r="Y371" s="2"/>
      <c r="Z371" s="2"/>
    </row>
    <row r="372" spans="1:26" ht="16">
      <c r="A372" s="29"/>
      <c r="B372" s="30"/>
      <c r="C372" s="30" t="s">
        <v>188</v>
      </c>
      <c r="D372" s="30"/>
      <c r="E372" s="30"/>
      <c r="F372" s="30"/>
      <c r="G372" s="30"/>
      <c r="H372" s="57" t="s">
        <v>91</v>
      </c>
      <c r="I372" s="31"/>
      <c r="J372" s="2"/>
      <c r="K372" s="2"/>
      <c r="L372" s="2"/>
      <c r="M372" s="2"/>
      <c r="N372" s="2"/>
      <c r="O372" s="2"/>
      <c r="P372" s="2"/>
      <c r="Q372" s="2"/>
      <c r="R372" s="2"/>
      <c r="S372" s="2"/>
      <c r="T372" s="2"/>
      <c r="U372" s="2"/>
      <c r="V372" s="2"/>
      <c r="W372" s="2"/>
      <c r="X372" s="2"/>
      <c r="Y372" s="2"/>
      <c r="Z372" s="2"/>
    </row>
    <row r="373" spans="1:26" ht="1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ht="16">
      <c r="A374" s="91" t="s">
        <v>316</v>
      </c>
      <c r="B374" s="91"/>
      <c r="C374" s="91"/>
      <c r="D374" s="91"/>
      <c r="E374" s="91"/>
      <c r="F374" s="91"/>
      <c r="G374" s="91"/>
      <c r="H374" s="91"/>
      <c r="I374" s="2"/>
      <c r="J374" s="2"/>
      <c r="K374" s="2"/>
      <c r="L374" s="2"/>
      <c r="M374" s="2"/>
      <c r="N374" s="2"/>
      <c r="O374" s="2"/>
      <c r="P374" s="2"/>
      <c r="Q374" s="2"/>
      <c r="R374" s="2"/>
      <c r="S374" s="2"/>
      <c r="T374" s="2"/>
      <c r="U374" s="2"/>
      <c r="V374" s="2"/>
      <c r="W374" s="2"/>
      <c r="X374" s="2"/>
      <c r="Y374" s="2"/>
      <c r="Z374" s="2"/>
    </row>
    <row r="375" spans="1:26" ht="1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ht="1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ht="1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ht="23">
      <c r="A378" s="1" t="s">
        <v>189</v>
      </c>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ht="1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ht="16">
      <c r="A380" s="2" t="s">
        <v>279</v>
      </c>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ht="28">
      <c r="A381" s="2" t="s">
        <v>317</v>
      </c>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ht="1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ht="16">
      <c r="A383" s="2" t="s">
        <v>280</v>
      </c>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ht="16">
      <c r="A384" s="2" t="s">
        <v>281</v>
      </c>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ht="1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ht="16">
      <c r="A386" s="94" t="s">
        <v>318</v>
      </c>
      <c r="B386" s="94"/>
      <c r="C386" s="94"/>
      <c r="D386" s="94"/>
      <c r="E386" s="94"/>
      <c r="F386" s="94"/>
      <c r="G386" s="2"/>
      <c r="H386" s="2"/>
      <c r="I386" s="2"/>
      <c r="J386" s="2"/>
      <c r="K386" s="2"/>
      <c r="L386" s="2"/>
      <c r="M386" s="2"/>
      <c r="N386" s="2"/>
      <c r="O386" s="2"/>
      <c r="P386" s="2"/>
      <c r="Q386" s="2"/>
      <c r="R386" s="2"/>
      <c r="S386" s="2"/>
      <c r="T386" s="2"/>
      <c r="U386" s="2"/>
      <c r="V386" s="2"/>
      <c r="W386" s="2"/>
      <c r="X386" s="2"/>
      <c r="Y386" s="2"/>
      <c r="Z386" s="2"/>
    </row>
    <row r="387" spans="1:26" ht="16">
      <c r="A387" s="94" t="s">
        <v>319</v>
      </c>
      <c r="B387" s="94"/>
      <c r="C387" s="94"/>
      <c r="D387" s="94"/>
      <c r="E387" s="94"/>
      <c r="F387" s="94"/>
      <c r="G387" s="2"/>
      <c r="H387" s="2"/>
      <c r="I387" s="2"/>
      <c r="J387" s="2"/>
      <c r="K387" s="2"/>
      <c r="L387" s="2"/>
      <c r="M387" s="2"/>
      <c r="N387" s="2"/>
      <c r="O387" s="2"/>
      <c r="P387" s="2"/>
      <c r="Q387" s="2"/>
      <c r="R387" s="2"/>
      <c r="S387" s="2"/>
      <c r="T387" s="2"/>
      <c r="U387" s="2"/>
      <c r="V387" s="2"/>
      <c r="W387" s="2"/>
      <c r="X387" s="2"/>
      <c r="Y387" s="2"/>
      <c r="Z387" s="2"/>
    </row>
    <row r="388" spans="1:26" ht="1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ht="17" thickBot="1">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ht="16">
      <c r="A390" s="131" t="s">
        <v>190</v>
      </c>
      <c r="B390" s="173" t="s">
        <v>191</v>
      </c>
      <c r="C390" s="173"/>
      <c r="D390" s="173"/>
      <c r="E390" s="173"/>
      <c r="F390" s="173"/>
      <c r="G390" s="173"/>
      <c r="H390" s="174"/>
      <c r="I390" s="2"/>
      <c r="J390" s="2"/>
      <c r="K390" s="2"/>
      <c r="L390" s="2"/>
      <c r="M390" s="2"/>
      <c r="N390" s="2"/>
      <c r="O390" s="2"/>
      <c r="P390" s="2"/>
      <c r="Q390" s="2"/>
      <c r="R390" s="2"/>
      <c r="S390" s="2"/>
      <c r="T390" s="2"/>
      <c r="U390" s="2"/>
      <c r="V390" s="2"/>
      <c r="W390" s="2"/>
      <c r="X390" s="2"/>
      <c r="Y390" s="2"/>
      <c r="Z390" s="2"/>
    </row>
    <row r="391" spans="1:26" ht="17" thickBot="1">
      <c r="A391" s="132"/>
      <c r="B391" s="175" t="s">
        <v>192</v>
      </c>
      <c r="C391" s="175"/>
      <c r="D391" s="175"/>
      <c r="E391" s="175"/>
      <c r="F391" s="175"/>
      <c r="G391" s="175"/>
      <c r="H391" s="176"/>
      <c r="I391" s="2"/>
      <c r="J391" s="2"/>
      <c r="K391" s="2"/>
      <c r="L391" s="2"/>
      <c r="M391" s="2"/>
      <c r="N391" s="2"/>
      <c r="O391" s="2"/>
      <c r="P391" s="2"/>
      <c r="Q391" s="2"/>
      <c r="R391" s="2"/>
      <c r="S391" s="2"/>
      <c r="T391" s="2"/>
      <c r="U391" s="2"/>
      <c r="V391" s="2"/>
      <c r="W391" s="2"/>
      <c r="X391" s="2"/>
      <c r="Y391" s="2"/>
      <c r="Z391" s="2"/>
    </row>
    <row r="392" spans="1:26" ht="17" thickBot="1">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ht="16">
      <c r="A393" s="2"/>
      <c r="B393" s="122" t="s">
        <v>405</v>
      </c>
      <c r="C393" s="99"/>
      <c r="D393" s="99"/>
      <c r="E393" s="99"/>
      <c r="F393" s="99"/>
      <c r="G393" s="99"/>
      <c r="H393" s="100"/>
      <c r="I393" s="2"/>
      <c r="J393" s="2"/>
      <c r="K393" s="2"/>
      <c r="L393" s="2"/>
      <c r="M393" s="2"/>
      <c r="N393" s="2"/>
      <c r="O393" s="2"/>
      <c r="P393" s="2"/>
      <c r="Q393" s="2"/>
      <c r="R393" s="2"/>
      <c r="S393" s="2"/>
      <c r="T393" s="2"/>
      <c r="U393" s="2"/>
      <c r="V393" s="2"/>
      <c r="W393" s="2"/>
      <c r="X393" s="2"/>
      <c r="Y393" s="2"/>
      <c r="Z393" s="2"/>
    </row>
    <row r="394" spans="1:26" ht="16">
      <c r="A394" s="4"/>
      <c r="B394" s="177" t="s">
        <v>406</v>
      </c>
      <c r="C394" s="4"/>
      <c r="D394" s="4"/>
      <c r="E394" s="4"/>
      <c r="F394" s="4"/>
      <c r="G394" s="4"/>
      <c r="H394" s="178"/>
      <c r="I394" s="2"/>
      <c r="J394" s="2"/>
      <c r="K394" s="2"/>
      <c r="L394" s="2"/>
      <c r="M394" s="2"/>
      <c r="N394" s="2"/>
      <c r="O394" s="2"/>
      <c r="P394" s="2"/>
      <c r="Q394" s="2"/>
      <c r="R394" s="2"/>
      <c r="S394" s="2"/>
      <c r="T394" s="2"/>
      <c r="U394" s="2"/>
      <c r="V394" s="2"/>
      <c r="W394" s="2"/>
      <c r="X394" s="2"/>
      <c r="Y394" s="2"/>
      <c r="Z394" s="2"/>
    </row>
    <row r="395" spans="1:26" ht="16">
      <c r="A395" s="4"/>
      <c r="B395" s="133"/>
      <c r="C395" s="4"/>
      <c r="D395" s="4"/>
      <c r="E395" s="4"/>
      <c r="F395" s="4"/>
      <c r="G395" s="4"/>
      <c r="H395" s="178"/>
      <c r="I395" s="2"/>
      <c r="J395" s="2"/>
      <c r="K395" s="2"/>
      <c r="L395" s="2"/>
      <c r="M395" s="2"/>
      <c r="N395" s="2"/>
      <c r="O395" s="2"/>
      <c r="P395" s="2"/>
      <c r="Q395" s="2"/>
      <c r="R395" s="2"/>
      <c r="S395" s="2"/>
      <c r="T395" s="2"/>
      <c r="U395" s="2"/>
      <c r="V395" s="2"/>
      <c r="W395" s="2"/>
      <c r="X395" s="2"/>
      <c r="Y395" s="2"/>
      <c r="Z395" s="2"/>
    </row>
    <row r="396" spans="1:26" ht="16">
      <c r="A396" s="4"/>
      <c r="B396" s="177" t="s">
        <v>407</v>
      </c>
      <c r="C396" s="4"/>
      <c r="D396" s="4"/>
      <c r="E396" s="4"/>
      <c r="F396" s="4"/>
      <c r="G396" s="4"/>
      <c r="H396" s="178"/>
      <c r="I396" s="2"/>
      <c r="J396" s="2"/>
      <c r="K396" s="2"/>
      <c r="L396" s="2"/>
      <c r="M396" s="2"/>
      <c r="N396" s="2"/>
      <c r="O396" s="2"/>
      <c r="P396" s="2"/>
      <c r="Q396" s="2"/>
      <c r="R396" s="2"/>
      <c r="S396" s="2"/>
      <c r="T396" s="2"/>
      <c r="U396" s="2"/>
      <c r="V396" s="2"/>
      <c r="W396" s="2"/>
      <c r="X396" s="2"/>
      <c r="Y396" s="2"/>
      <c r="Z396" s="2"/>
    </row>
    <row r="397" spans="1:26" ht="17" thickBot="1">
      <c r="A397" s="4"/>
      <c r="B397" s="179" t="s">
        <v>408</v>
      </c>
      <c r="C397" s="175"/>
      <c r="D397" s="175"/>
      <c r="E397" s="175"/>
      <c r="F397" s="175"/>
      <c r="G397" s="175"/>
      <c r="H397" s="176"/>
      <c r="I397" s="2"/>
      <c r="J397" s="2"/>
      <c r="K397" s="2"/>
      <c r="L397" s="2"/>
      <c r="M397" s="2"/>
      <c r="N397" s="2"/>
      <c r="O397" s="2"/>
      <c r="P397" s="2"/>
      <c r="Q397" s="2"/>
      <c r="R397" s="2"/>
      <c r="S397" s="2"/>
      <c r="T397" s="2"/>
      <c r="U397" s="2"/>
      <c r="V397" s="2"/>
      <c r="W397" s="2"/>
      <c r="X397" s="2"/>
      <c r="Y397" s="2"/>
      <c r="Z397" s="2"/>
    </row>
    <row r="398" spans="1:26" ht="16">
      <c r="A398" s="4"/>
      <c r="B398" s="2"/>
      <c r="C398" s="4"/>
      <c r="D398" s="4"/>
      <c r="E398" s="4"/>
      <c r="F398" s="4"/>
      <c r="G398" s="4"/>
      <c r="H398" s="4"/>
      <c r="I398" s="2"/>
      <c r="J398" s="2"/>
      <c r="K398" s="2"/>
      <c r="L398" s="2"/>
      <c r="M398" s="2"/>
      <c r="N398" s="2"/>
      <c r="O398" s="2"/>
      <c r="P398" s="2"/>
      <c r="Q398" s="2"/>
      <c r="R398" s="2"/>
      <c r="S398" s="2"/>
      <c r="T398" s="2"/>
      <c r="U398" s="2"/>
      <c r="V398" s="2"/>
      <c r="W398" s="2"/>
      <c r="X398" s="2"/>
      <c r="Y398" s="2"/>
      <c r="Z398" s="2"/>
    </row>
    <row r="399" spans="1:26" ht="16">
      <c r="A399" s="4"/>
      <c r="B399" s="2" t="s">
        <v>193</v>
      </c>
      <c r="C399" s="4"/>
      <c r="D399" s="4"/>
      <c r="E399" s="4"/>
      <c r="F399" s="4"/>
      <c r="G399" s="4"/>
      <c r="H399" s="4"/>
      <c r="I399" s="2"/>
      <c r="J399" s="2"/>
      <c r="K399" s="2"/>
      <c r="L399" s="2"/>
      <c r="M399" s="2"/>
      <c r="N399" s="2"/>
      <c r="O399" s="2"/>
      <c r="P399" s="2"/>
      <c r="Q399" s="2"/>
      <c r="R399" s="2"/>
      <c r="S399" s="2"/>
      <c r="T399" s="2"/>
      <c r="U399" s="2"/>
      <c r="V399" s="2"/>
      <c r="W399" s="2"/>
      <c r="X399" s="2"/>
      <c r="Y399" s="2"/>
      <c r="Z399" s="2"/>
    </row>
    <row r="400" spans="1:26" ht="16">
      <c r="A400" s="4"/>
      <c r="B400" s="2" t="s">
        <v>194</v>
      </c>
      <c r="C400" s="4"/>
      <c r="D400" s="4"/>
      <c r="E400" s="4"/>
      <c r="F400" s="4"/>
      <c r="G400" s="58">
        <v>80000</v>
      </c>
      <c r="H400" s="2" t="s">
        <v>195</v>
      </c>
      <c r="I400" s="2"/>
      <c r="J400" s="2"/>
      <c r="K400" s="2"/>
      <c r="L400" s="2"/>
      <c r="M400" s="2"/>
      <c r="N400" s="2"/>
      <c r="O400" s="2"/>
      <c r="P400" s="2"/>
      <c r="Q400" s="2"/>
      <c r="R400" s="2"/>
      <c r="S400" s="2"/>
      <c r="T400" s="2"/>
      <c r="U400" s="2"/>
      <c r="V400" s="2"/>
      <c r="W400" s="2"/>
      <c r="X400" s="2"/>
      <c r="Y400" s="2"/>
      <c r="Z400" s="2"/>
    </row>
    <row r="401" spans="1:26" ht="16">
      <c r="A401" s="4"/>
      <c r="B401" s="4"/>
      <c r="C401" s="4"/>
      <c r="D401" s="4"/>
      <c r="E401" s="4"/>
      <c r="F401" s="4"/>
      <c r="G401" s="4"/>
      <c r="H401" s="4"/>
      <c r="I401" s="2"/>
      <c r="J401" s="2"/>
      <c r="K401" s="2"/>
      <c r="L401" s="2"/>
      <c r="M401" s="2"/>
      <c r="N401" s="2"/>
      <c r="O401" s="2"/>
      <c r="P401" s="2"/>
      <c r="Q401" s="2"/>
      <c r="R401" s="2"/>
      <c r="S401" s="2"/>
      <c r="T401" s="2"/>
      <c r="U401" s="2"/>
      <c r="V401" s="2"/>
      <c r="W401" s="2"/>
      <c r="X401" s="2"/>
      <c r="Y401" s="2"/>
      <c r="Z401" s="2"/>
    </row>
    <row r="402" spans="1:26" ht="16">
      <c r="B402" s="59" t="s">
        <v>131</v>
      </c>
      <c r="C402" s="59"/>
      <c r="D402" s="59"/>
      <c r="E402" s="60" t="s">
        <v>91</v>
      </c>
      <c r="F402" s="61" t="s">
        <v>196</v>
      </c>
      <c r="G402" s="61"/>
      <c r="H402" s="61"/>
      <c r="I402" s="61" t="s">
        <v>78</v>
      </c>
      <c r="J402" s="2"/>
      <c r="K402" s="2"/>
      <c r="L402" s="2"/>
      <c r="M402" s="2"/>
      <c r="N402" s="2"/>
      <c r="O402" s="2"/>
      <c r="P402" s="2"/>
      <c r="Q402" s="2"/>
      <c r="R402" s="2"/>
      <c r="S402" s="2"/>
      <c r="T402" s="2"/>
      <c r="U402" s="2"/>
      <c r="V402" s="2"/>
      <c r="W402" s="2"/>
      <c r="X402" s="2"/>
      <c r="Y402" s="2"/>
      <c r="Z402" s="2"/>
    </row>
    <row r="403" spans="1:26" ht="16">
      <c r="B403" s="21" t="s">
        <v>66</v>
      </c>
      <c r="C403" s="6"/>
      <c r="D403" s="6"/>
      <c r="E403" s="6"/>
      <c r="F403" s="6"/>
      <c r="G403" s="6"/>
      <c r="H403" s="6"/>
      <c r="I403" s="21" t="s">
        <v>197</v>
      </c>
      <c r="J403" s="2"/>
      <c r="K403" s="2"/>
      <c r="L403" s="2"/>
      <c r="M403" s="2"/>
      <c r="N403" s="2"/>
      <c r="O403" s="2"/>
      <c r="P403" s="2"/>
      <c r="Q403" s="2"/>
      <c r="R403" s="2"/>
      <c r="S403" s="2"/>
      <c r="T403" s="2"/>
      <c r="U403" s="2"/>
      <c r="V403" s="2"/>
      <c r="W403" s="2"/>
      <c r="X403" s="2"/>
      <c r="Y403" s="2"/>
      <c r="Z403" s="2"/>
    </row>
    <row r="404" spans="1:26" ht="16">
      <c r="A404" s="63" t="s">
        <v>323</v>
      </c>
      <c r="B404" s="62">
        <v>80000</v>
      </c>
      <c r="C404" s="6"/>
      <c r="D404" s="6"/>
      <c r="E404" s="6"/>
      <c r="F404" s="6"/>
      <c r="G404" s="6"/>
      <c r="H404" s="6"/>
      <c r="I404" s="62">
        <f>B404</f>
        <v>80000</v>
      </c>
      <c r="J404" s="2" t="str">
        <f>IF(SUM(B404:E404)=SUM(F404:I404),"מאוזן","לא מאוזן")</f>
        <v>מאוזן</v>
      </c>
      <c r="K404" s="2"/>
      <c r="L404" s="2"/>
      <c r="M404" s="2"/>
      <c r="N404" s="2"/>
      <c r="O404" s="2"/>
      <c r="P404" s="2"/>
      <c r="Q404" s="2"/>
      <c r="R404" s="2"/>
      <c r="S404" s="2"/>
      <c r="T404" s="2"/>
      <c r="U404" s="2"/>
      <c r="V404" s="2"/>
      <c r="W404" s="2"/>
      <c r="X404" s="2"/>
      <c r="Y404" s="2"/>
      <c r="Z404" s="2"/>
    </row>
    <row r="405" spans="1:26" ht="16">
      <c r="A405" s="62"/>
      <c r="B405" s="6"/>
      <c r="C405" s="6"/>
      <c r="D405" s="6"/>
      <c r="E405" s="6"/>
      <c r="F405" s="6"/>
      <c r="G405" s="6"/>
      <c r="H405" s="62"/>
      <c r="I405" s="2"/>
      <c r="J405" s="2"/>
      <c r="K405" s="2"/>
      <c r="L405" s="2"/>
      <c r="M405" s="2"/>
      <c r="N405" s="2"/>
      <c r="O405" s="2"/>
      <c r="P405" s="2"/>
      <c r="Q405" s="2"/>
      <c r="R405" s="2"/>
      <c r="S405" s="2"/>
      <c r="T405" s="2"/>
      <c r="U405" s="2"/>
      <c r="V405" s="2"/>
      <c r="W405" s="2"/>
      <c r="X405" s="2"/>
      <c r="Y405" s="2"/>
      <c r="Z405" s="2"/>
    </row>
    <row r="406" spans="1:26" ht="17" thickBot="1">
      <c r="A406" s="62"/>
      <c r="B406" s="4" t="s">
        <v>409</v>
      </c>
      <c r="C406" s="6"/>
      <c r="D406" s="6"/>
      <c r="E406" s="6"/>
      <c r="F406" s="6"/>
      <c r="G406" s="6"/>
      <c r="H406" s="62"/>
      <c r="I406" s="2"/>
      <c r="J406" s="2"/>
      <c r="K406" s="2"/>
      <c r="L406" s="2"/>
      <c r="M406" s="2"/>
      <c r="N406" s="2"/>
      <c r="O406" s="2"/>
      <c r="P406" s="2"/>
      <c r="Q406" s="2"/>
      <c r="R406" s="2"/>
      <c r="S406" s="2"/>
      <c r="T406" s="2"/>
      <c r="U406" s="2"/>
      <c r="V406" s="2"/>
      <c r="W406" s="2"/>
      <c r="X406" s="2"/>
      <c r="Y406" s="2"/>
      <c r="Z406" s="2"/>
    </row>
    <row r="407" spans="1:26" ht="17" thickBot="1">
      <c r="A407" s="62"/>
      <c r="B407" s="95" t="s">
        <v>320</v>
      </c>
      <c r="C407" s="96"/>
      <c r="D407" s="96" t="s">
        <v>321</v>
      </c>
      <c r="E407" s="96" t="s">
        <v>322</v>
      </c>
      <c r="F407" s="97"/>
      <c r="G407" s="6"/>
      <c r="H407" s="62"/>
      <c r="I407" s="2"/>
      <c r="J407" s="2"/>
      <c r="K407" s="2"/>
      <c r="L407" s="2"/>
      <c r="M407" s="2"/>
      <c r="N407" s="2"/>
      <c r="O407" s="2"/>
      <c r="P407" s="2"/>
      <c r="Q407" s="2"/>
      <c r="R407" s="2"/>
      <c r="S407" s="2"/>
      <c r="T407" s="2"/>
      <c r="U407" s="2"/>
      <c r="V407" s="2"/>
      <c r="W407" s="2"/>
      <c r="X407" s="2"/>
      <c r="Y407" s="2"/>
      <c r="Z407" s="2"/>
    </row>
    <row r="408" spans="1:26" ht="16">
      <c r="A408" s="62"/>
      <c r="B408" s="6"/>
      <c r="C408" s="6"/>
      <c r="D408" s="6"/>
      <c r="E408" s="6"/>
      <c r="F408" s="6"/>
      <c r="G408" s="6"/>
      <c r="H408" s="62"/>
      <c r="I408" s="2"/>
      <c r="J408" s="2"/>
      <c r="K408" s="2"/>
      <c r="L408" s="2"/>
      <c r="M408" s="2"/>
      <c r="N408" s="2"/>
      <c r="O408" s="2"/>
      <c r="P408" s="2"/>
      <c r="Q408" s="2"/>
      <c r="R408" s="2"/>
      <c r="S408" s="2"/>
      <c r="T408" s="2"/>
      <c r="U408" s="2"/>
      <c r="V408" s="2"/>
      <c r="W408" s="2"/>
      <c r="X408" s="2"/>
      <c r="Y408" s="2"/>
      <c r="Z408" s="2"/>
    </row>
    <row r="409" spans="1:26" ht="16">
      <c r="A409" s="62"/>
      <c r="B409" s="6"/>
      <c r="C409" s="6"/>
      <c r="D409" s="6"/>
      <c r="E409" s="6"/>
      <c r="F409" s="6"/>
      <c r="G409" s="6"/>
      <c r="H409" s="62"/>
      <c r="I409" s="2"/>
      <c r="J409" s="2"/>
      <c r="K409" s="2"/>
      <c r="L409" s="2"/>
      <c r="M409" s="2"/>
      <c r="N409" s="2"/>
      <c r="O409" s="2"/>
      <c r="P409" s="2"/>
      <c r="Q409" s="2"/>
      <c r="R409" s="2"/>
      <c r="S409" s="2"/>
      <c r="T409" s="2"/>
      <c r="U409" s="2"/>
      <c r="V409" s="2"/>
      <c r="W409" s="2"/>
      <c r="X409" s="2"/>
      <c r="Y409" s="2"/>
      <c r="Z409" s="2"/>
    </row>
    <row r="410" spans="1:26" ht="16">
      <c r="A410" s="62"/>
      <c r="B410" s="6"/>
      <c r="C410" s="6"/>
      <c r="D410" s="6"/>
      <c r="E410" s="6"/>
      <c r="F410" s="6"/>
      <c r="G410" s="6"/>
      <c r="H410" s="62"/>
      <c r="I410" s="2"/>
      <c r="J410" s="2"/>
      <c r="K410" s="2"/>
      <c r="L410" s="2"/>
      <c r="M410" s="2"/>
      <c r="N410" s="2"/>
      <c r="O410" s="2"/>
      <c r="P410" s="2"/>
      <c r="Q410" s="2"/>
      <c r="R410" s="2"/>
      <c r="S410" s="2"/>
      <c r="T410" s="2"/>
      <c r="U410" s="2"/>
      <c r="V410" s="2"/>
      <c r="W410" s="2"/>
      <c r="X410" s="2"/>
      <c r="Y410" s="2"/>
      <c r="Z410" s="2"/>
    </row>
    <row r="411" spans="1:26" ht="16">
      <c r="A411" s="4"/>
      <c r="B411" s="4"/>
      <c r="C411" s="4"/>
      <c r="D411" s="4"/>
      <c r="E411" s="4"/>
      <c r="F411" s="4"/>
      <c r="G411" s="4"/>
      <c r="H411" s="4"/>
      <c r="I411" s="2"/>
      <c r="J411" s="2"/>
      <c r="K411" s="2"/>
      <c r="L411" s="2"/>
      <c r="M411" s="2"/>
      <c r="N411" s="2"/>
      <c r="O411" s="2"/>
      <c r="P411" s="2"/>
      <c r="Q411" s="2"/>
      <c r="R411" s="2"/>
      <c r="S411" s="2"/>
      <c r="T411" s="2"/>
      <c r="U411" s="2"/>
      <c r="V411" s="2"/>
      <c r="W411" s="2"/>
      <c r="X411" s="2"/>
      <c r="Y411" s="2"/>
      <c r="Z411" s="2"/>
    </row>
    <row r="412" spans="1:26" ht="16">
      <c r="A412" s="4" t="s">
        <v>198</v>
      </c>
      <c r="B412" s="4" t="s">
        <v>199</v>
      </c>
      <c r="C412" s="4"/>
      <c r="D412" s="4"/>
      <c r="E412" s="4"/>
      <c r="F412" s="4"/>
      <c r="G412" s="4"/>
      <c r="H412" s="4"/>
      <c r="I412" s="2"/>
      <c r="J412" s="2"/>
      <c r="K412" s="2"/>
      <c r="L412" s="2"/>
      <c r="M412" s="2"/>
      <c r="N412" s="2"/>
      <c r="O412" s="2"/>
      <c r="P412" s="2"/>
      <c r="Q412" s="2"/>
      <c r="R412" s="2"/>
      <c r="S412" s="2"/>
      <c r="T412" s="2"/>
      <c r="U412" s="2"/>
      <c r="V412" s="2"/>
      <c r="W412" s="2"/>
      <c r="X412" s="2"/>
      <c r="Y412" s="2"/>
      <c r="Z412" s="2"/>
    </row>
    <row r="413" spans="1:26" ht="16">
      <c r="A413" s="4"/>
      <c r="B413" s="4"/>
      <c r="C413" s="4"/>
      <c r="D413" s="4"/>
      <c r="E413" s="4"/>
      <c r="F413" s="4"/>
      <c r="G413" s="4"/>
      <c r="H413" s="4"/>
      <c r="I413" s="2"/>
      <c r="J413" s="2"/>
      <c r="K413" s="2"/>
      <c r="L413" s="2"/>
      <c r="M413" s="2"/>
      <c r="N413" s="2"/>
      <c r="O413" s="2"/>
      <c r="P413" s="2"/>
      <c r="Q413" s="2"/>
      <c r="R413" s="2"/>
      <c r="S413" s="2"/>
      <c r="T413" s="2"/>
      <c r="U413" s="2"/>
      <c r="V413" s="2"/>
      <c r="W413" s="2"/>
      <c r="X413" s="2"/>
      <c r="Y413" s="2"/>
      <c r="Z413" s="2"/>
    </row>
    <row r="414" spans="1:26" ht="16">
      <c r="A414" s="4"/>
      <c r="B414" s="2" t="s">
        <v>200</v>
      </c>
      <c r="C414" s="4"/>
      <c r="D414" s="4"/>
      <c r="E414" s="4"/>
      <c r="F414" s="4"/>
      <c r="G414" s="4"/>
      <c r="H414" s="4"/>
      <c r="I414" s="2"/>
      <c r="J414" s="2"/>
      <c r="K414" s="2"/>
      <c r="L414" s="2"/>
      <c r="M414" s="2"/>
      <c r="N414" s="2"/>
      <c r="O414" s="2"/>
      <c r="P414" s="2"/>
      <c r="Q414" s="2"/>
      <c r="R414" s="2"/>
      <c r="S414" s="2"/>
      <c r="T414" s="2"/>
      <c r="U414" s="2"/>
      <c r="V414" s="2"/>
      <c r="W414" s="2"/>
      <c r="X414" s="2"/>
      <c r="Y414" s="2"/>
      <c r="Z414" s="2"/>
    </row>
    <row r="415" spans="1:26" ht="16">
      <c r="A415" s="4"/>
      <c r="B415" s="2" t="s">
        <v>201</v>
      </c>
      <c r="C415" s="4"/>
      <c r="D415" s="4"/>
      <c r="E415" s="4"/>
      <c r="F415" s="4"/>
      <c r="G415" s="4"/>
      <c r="H415" s="4"/>
      <c r="I415" s="2"/>
      <c r="J415" s="2"/>
      <c r="K415" s="2"/>
      <c r="L415" s="2"/>
      <c r="M415" s="2"/>
      <c r="N415" s="2"/>
      <c r="O415" s="2"/>
      <c r="P415" s="2"/>
      <c r="Q415" s="2"/>
      <c r="R415" s="2"/>
      <c r="S415" s="2"/>
      <c r="T415" s="2"/>
      <c r="U415" s="2"/>
      <c r="V415" s="2"/>
      <c r="W415" s="2"/>
      <c r="X415" s="2"/>
      <c r="Y415" s="2"/>
      <c r="Z415" s="2"/>
    </row>
    <row r="416" spans="1:26" ht="16">
      <c r="A416" s="4"/>
      <c r="B416" s="4"/>
      <c r="C416" s="4"/>
      <c r="D416" s="4"/>
      <c r="E416" s="4"/>
      <c r="F416" s="4"/>
      <c r="G416" s="4"/>
      <c r="H416" s="4"/>
      <c r="I416" s="2"/>
      <c r="J416" s="2"/>
      <c r="K416" s="2"/>
      <c r="L416" s="2"/>
      <c r="M416" s="2"/>
      <c r="N416" s="2"/>
      <c r="O416" s="2"/>
      <c r="P416" s="2"/>
      <c r="Q416" s="2"/>
      <c r="R416" s="2"/>
      <c r="S416" s="2"/>
      <c r="T416" s="2"/>
      <c r="U416" s="2"/>
      <c r="V416" s="2"/>
      <c r="W416" s="2"/>
      <c r="X416" s="2"/>
      <c r="Y416" s="2"/>
      <c r="Z416" s="2"/>
    </row>
    <row r="417" spans="1:26" ht="16">
      <c r="A417" s="4"/>
      <c r="B417" s="4"/>
      <c r="C417" s="4"/>
      <c r="D417" s="4"/>
      <c r="E417" s="4"/>
      <c r="F417" s="4"/>
      <c r="G417" s="4"/>
      <c r="H417" s="4"/>
      <c r="I417" s="2"/>
      <c r="J417" s="2"/>
      <c r="K417" s="2"/>
      <c r="L417" s="2"/>
      <c r="M417" s="2"/>
      <c r="N417" s="2"/>
      <c r="O417" s="2"/>
      <c r="P417" s="2"/>
      <c r="Q417" s="2"/>
      <c r="R417" s="2"/>
      <c r="S417" s="2"/>
      <c r="T417" s="2"/>
      <c r="U417" s="2"/>
      <c r="V417" s="2"/>
      <c r="W417" s="2"/>
      <c r="X417" s="2"/>
      <c r="Y417" s="2"/>
      <c r="Z417" s="2"/>
    </row>
    <row r="418" spans="1:26" ht="16">
      <c r="B418" s="59" t="s">
        <v>131</v>
      </c>
      <c r="C418" s="59"/>
      <c r="D418" s="59"/>
      <c r="E418" s="60" t="s">
        <v>91</v>
      </c>
      <c r="F418" s="61" t="s">
        <v>196</v>
      </c>
      <c r="G418" s="61"/>
      <c r="H418" s="61"/>
      <c r="I418" s="61" t="s">
        <v>78</v>
      </c>
      <c r="J418" s="2"/>
      <c r="K418" s="2"/>
      <c r="L418" s="2"/>
      <c r="M418" s="2"/>
      <c r="N418" s="2"/>
      <c r="O418" s="2"/>
      <c r="P418" s="2"/>
      <c r="Q418" s="2"/>
      <c r="R418" s="2"/>
      <c r="S418" s="2"/>
      <c r="T418" s="2"/>
      <c r="U418" s="2"/>
      <c r="V418" s="2"/>
      <c r="W418" s="2"/>
      <c r="X418" s="2"/>
      <c r="Y418" s="2"/>
      <c r="Z418" s="2"/>
    </row>
    <row r="419" spans="1:26" ht="34">
      <c r="B419" s="21" t="s">
        <v>66</v>
      </c>
      <c r="C419" s="4"/>
      <c r="D419" s="4"/>
      <c r="E419" s="4"/>
      <c r="F419" s="74" t="s">
        <v>202</v>
      </c>
      <c r="G419" s="4"/>
      <c r="H419" s="4"/>
      <c r="I419" s="2" t="s">
        <v>197</v>
      </c>
      <c r="J419" s="2"/>
      <c r="K419" s="2"/>
      <c r="L419" s="2"/>
      <c r="M419" s="2"/>
      <c r="N419" s="2"/>
      <c r="O419" s="2"/>
      <c r="P419" s="2"/>
      <c r="Q419" s="2"/>
      <c r="R419" s="2"/>
      <c r="S419" s="2"/>
      <c r="T419" s="2"/>
      <c r="U419" s="2"/>
      <c r="V419" s="2"/>
      <c r="W419" s="2"/>
      <c r="X419" s="2"/>
      <c r="Y419" s="2"/>
      <c r="Z419" s="2"/>
    </row>
    <row r="420" spans="1:26" ht="16">
      <c r="A420" s="63" t="s">
        <v>323</v>
      </c>
      <c r="B420" s="58">
        <v>80000</v>
      </c>
      <c r="C420" s="4"/>
      <c r="D420" s="4"/>
      <c r="E420" s="4"/>
      <c r="F420" s="4"/>
      <c r="G420" s="4"/>
      <c r="H420" s="4"/>
      <c r="I420" s="58">
        <f>B420</f>
        <v>80000</v>
      </c>
      <c r="J420" s="2" t="str">
        <f>IF(SUM(B420:E420)=SUM(F420:I420),"מאוזן","לא מאוזן")</f>
        <v>מאוזן</v>
      </c>
      <c r="K420" s="2"/>
      <c r="L420" s="2"/>
      <c r="M420" s="2"/>
      <c r="N420" s="2"/>
      <c r="O420" s="2"/>
      <c r="P420" s="2"/>
      <c r="Q420" s="2"/>
      <c r="R420" s="2"/>
      <c r="S420" s="2"/>
      <c r="T420" s="2"/>
      <c r="U420" s="2"/>
      <c r="V420" s="2"/>
      <c r="W420" s="2"/>
      <c r="X420" s="2"/>
      <c r="Y420" s="2"/>
      <c r="Z420" s="2"/>
    </row>
    <row r="421" spans="1:26" ht="16">
      <c r="A421" s="21" t="s">
        <v>324</v>
      </c>
      <c r="B421" s="62">
        <v>100000</v>
      </c>
      <c r="C421" s="4"/>
      <c r="D421" s="4"/>
      <c r="E421" s="4"/>
      <c r="F421" s="62">
        <f>B421</f>
        <v>100000</v>
      </c>
      <c r="G421" s="4"/>
      <c r="H421" s="4"/>
      <c r="I421" s="4"/>
      <c r="J421" s="2" t="str">
        <f>IF(SUM(B421:E421)=SUM(F421:I421),"מאוזן","לא מאוזן")</f>
        <v>מאוזן</v>
      </c>
      <c r="K421" s="2"/>
      <c r="L421" s="2"/>
      <c r="M421" s="2"/>
      <c r="N421" s="2"/>
      <c r="O421" s="2"/>
      <c r="P421" s="2"/>
      <c r="Q421" s="2"/>
      <c r="R421" s="2"/>
      <c r="S421" s="2"/>
      <c r="T421" s="2"/>
      <c r="U421" s="2"/>
      <c r="V421" s="2"/>
      <c r="W421" s="2"/>
      <c r="X421" s="2"/>
      <c r="Y421" s="2"/>
      <c r="Z421" s="2"/>
    </row>
    <row r="422" spans="1:26" ht="17" thickBot="1">
      <c r="A422" s="63"/>
      <c r="B422" s="62"/>
      <c r="C422" s="4"/>
      <c r="D422" s="4"/>
      <c r="E422" s="4"/>
      <c r="F422" s="62"/>
      <c r="G422" s="4"/>
      <c r="H422" s="4"/>
      <c r="I422" s="4"/>
      <c r="J422" s="2"/>
      <c r="K422" s="2"/>
      <c r="L422" s="2"/>
      <c r="M422" s="2"/>
      <c r="N422" s="2"/>
      <c r="O422" s="2"/>
      <c r="P422" s="2"/>
      <c r="Q422" s="2"/>
      <c r="R422" s="2"/>
      <c r="S422" s="2"/>
      <c r="T422" s="2"/>
      <c r="U422" s="2"/>
      <c r="V422" s="2"/>
      <c r="W422" s="2"/>
      <c r="X422" s="2"/>
      <c r="Y422" s="2"/>
      <c r="Z422" s="2"/>
    </row>
    <row r="423" spans="1:26" ht="17" thickBot="1">
      <c r="A423" s="63"/>
      <c r="B423" s="95" t="s">
        <v>325</v>
      </c>
      <c r="C423" s="96"/>
      <c r="D423" s="96" t="s">
        <v>321</v>
      </c>
      <c r="E423" s="96" t="s">
        <v>326</v>
      </c>
      <c r="F423" s="97"/>
      <c r="G423" s="4"/>
      <c r="H423" s="4"/>
      <c r="I423" s="4"/>
      <c r="J423" s="2"/>
      <c r="K423" s="2"/>
      <c r="L423" s="2"/>
      <c r="M423" s="2"/>
      <c r="N423" s="2"/>
      <c r="O423" s="2"/>
      <c r="P423" s="2"/>
      <c r="Q423" s="2"/>
      <c r="R423" s="2"/>
      <c r="S423" s="2"/>
      <c r="T423" s="2"/>
      <c r="U423" s="2"/>
      <c r="V423" s="2"/>
      <c r="W423" s="2"/>
      <c r="X423" s="2"/>
      <c r="Y423" s="2"/>
      <c r="Z423" s="2"/>
    </row>
    <row r="424" spans="1:26" ht="16">
      <c r="A424" s="63"/>
      <c r="B424" s="62"/>
      <c r="C424" s="4"/>
      <c r="D424" s="4"/>
      <c r="E424" s="4"/>
      <c r="F424" s="62"/>
      <c r="G424" s="4"/>
      <c r="H424" s="4"/>
      <c r="I424" s="4"/>
      <c r="J424" s="2"/>
      <c r="K424" s="2"/>
      <c r="L424" s="2"/>
      <c r="M424" s="2"/>
      <c r="N424" s="2"/>
      <c r="O424" s="2"/>
      <c r="P424" s="2"/>
      <c r="Q424" s="2"/>
      <c r="R424" s="2"/>
      <c r="S424" s="2"/>
      <c r="T424" s="2"/>
      <c r="U424" s="2"/>
      <c r="V424" s="2"/>
      <c r="W424" s="2"/>
      <c r="X424" s="2"/>
      <c r="Y424" s="2"/>
      <c r="Z424" s="2"/>
    </row>
    <row r="425" spans="1:26" ht="16">
      <c r="A425" s="63"/>
      <c r="B425" s="62"/>
      <c r="C425" s="4"/>
      <c r="D425" s="4"/>
      <c r="E425" s="4"/>
      <c r="F425" s="62"/>
      <c r="G425" s="4"/>
      <c r="H425" s="4"/>
      <c r="I425" s="4"/>
      <c r="J425" s="2"/>
      <c r="K425" s="2"/>
      <c r="L425" s="2"/>
      <c r="M425" s="2"/>
      <c r="N425" s="2"/>
      <c r="O425" s="2"/>
      <c r="P425" s="2"/>
      <c r="Q425" s="2"/>
      <c r="R425" s="2"/>
      <c r="S425" s="2"/>
      <c r="T425" s="2"/>
      <c r="U425" s="2"/>
      <c r="V425" s="2"/>
      <c r="W425" s="2"/>
      <c r="X425" s="2"/>
      <c r="Y425" s="2"/>
      <c r="Z425" s="2"/>
    </row>
    <row r="426" spans="1:26" ht="16">
      <c r="A426" s="63"/>
      <c r="B426" s="62"/>
      <c r="C426" s="4"/>
      <c r="D426" s="4"/>
      <c r="E426" s="4"/>
      <c r="F426" s="62"/>
      <c r="G426" s="4"/>
      <c r="H426" s="4"/>
      <c r="I426" s="4"/>
      <c r="J426" s="2"/>
      <c r="K426" s="2"/>
      <c r="L426" s="2"/>
      <c r="M426" s="2"/>
      <c r="N426" s="2"/>
      <c r="O426" s="2"/>
      <c r="P426" s="2"/>
      <c r="Q426" s="2"/>
      <c r="R426" s="2"/>
      <c r="S426" s="2"/>
      <c r="T426" s="2"/>
      <c r="U426" s="2"/>
      <c r="V426" s="2"/>
      <c r="W426" s="2"/>
      <c r="X426" s="2"/>
      <c r="Y426" s="2"/>
      <c r="Z426" s="2"/>
    </row>
    <row r="427" spans="1:26" ht="16">
      <c r="B427" s="2"/>
      <c r="C427" s="4"/>
      <c r="D427" s="4"/>
      <c r="E427" s="4"/>
      <c r="F427" s="4"/>
      <c r="G427" s="4"/>
      <c r="H427" s="4"/>
      <c r="I427" s="4"/>
      <c r="J427" s="2"/>
      <c r="K427" s="2"/>
      <c r="L427" s="2"/>
      <c r="M427" s="2"/>
      <c r="N427" s="2"/>
      <c r="O427" s="2"/>
      <c r="P427" s="2"/>
      <c r="Q427" s="2"/>
      <c r="R427" s="2"/>
      <c r="S427" s="2"/>
      <c r="T427" s="2"/>
      <c r="U427" s="2"/>
      <c r="V427" s="2"/>
      <c r="W427" s="2"/>
      <c r="X427" s="2"/>
      <c r="Y427" s="2"/>
      <c r="Z427" s="2"/>
    </row>
    <row r="428" spans="1:26" ht="16">
      <c r="A428" s="4" t="s">
        <v>203</v>
      </c>
      <c r="B428" s="4" t="s">
        <v>204</v>
      </c>
      <c r="C428" s="4"/>
      <c r="D428" s="4"/>
      <c r="E428" s="4"/>
      <c r="F428" s="4"/>
      <c r="G428" s="4"/>
      <c r="H428" s="4"/>
      <c r="I428" s="2"/>
      <c r="J428" s="2"/>
      <c r="K428" s="2"/>
      <c r="L428" s="2"/>
      <c r="M428" s="2"/>
      <c r="N428" s="2"/>
      <c r="O428" s="2"/>
      <c r="P428" s="2"/>
      <c r="Q428" s="2"/>
      <c r="R428" s="2"/>
      <c r="S428" s="2"/>
      <c r="T428" s="2"/>
      <c r="U428" s="2"/>
      <c r="V428" s="2"/>
      <c r="W428" s="2"/>
      <c r="X428" s="2"/>
      <c r="Y428" s="2"/>
      <c r="Z428" s="2"/>
    </row>
    <row r="429" spans="1:26" ht="16">
      <c r="A429" s="2"/>
      <c r="B429" s="4"/>
      <c r="C429" s="4"/>
      <c r="D429" s="4"/>
      <c r="E429" s="4"/>
      <c r="F429" s="4"/>
      <c r="G429" s="4"/>
      <c r="H429" s="4"/>
      <c r="I429" s="2"/>
      <c r="J429" s="2"/>
      <c r="K429" s="2"/>
      <c r="L429" s="2"/>
      <c r="M429" s="2"/>
      <c r="N429" s="2"/>
      <c r="O429" s="2"/>
      <c r="P429" s="2"/>
      <c r="Q429" s="2"/>
      <c r="R429" s="2"/>
      <c r="S429" s="2"/>
      <c r="T429" s="2"/>
      <c r="U429" s="2"/>
      <c r="V429" s="2"/>
      <c r="W429" s="2"/>
      <c r="X429" s="2"/>
      <c r="Y429" s="2"/>
      <c r="Z429" s="2"/>
    </row>
    <row r="430" spans="1:26" ht="16">
      <c r="A430" s="2"/>
      <c r="B430" s="2" t="s">
        <v>205</v>
      </c>
      <c r="C430" s="4"/>
      <c r="D430" s="4"/>
      <c r="E430" s="4"/>
      <c r="F430" s="4"/>
      <c r="G430" s="4"/>
      <c r="H430" s="2" t="s">
        <v>206</v>
      </c>
      <c r="I430" s="2"/>
      <c r="J430" s="2"/>
      <c r="K430" s="2"/>
      <c r="L430" s="2"/>
      <c r="M430" s="2"/>
      <c r="N430" s="2"/>
      <c r="O430" s="2"/>
      <c r="P430" s="2"/>
      <c r="Q430" s="2"/>
      <c r="R430" s="2"/>
      <c r="S430" s="2"/>
      <c r="T430" s="2"/>
      <c r="U430" s="2"/>
      <c r="V430" s="2"/>
      <c r="W430" s="2"/>
      <c r="X430" s="2"/>
      <c r="Y430" s="2"/>
      <c r="Z430" s="2"/>
    </row>
    <row r="431" spans="1:26" ht="16">
      <c r="A431" s="2"/>
      <c r="B431" s="2" t="s">
        <v>207</v>
      </c>
      <c r="C431" s="4"/>
      <c r="D431" s="4"/>
      <c r="E431" s="4"/>
      <c r="F431" s="4"/>
      <c r="G431" s="4"/>
      <c r="H431" s="4"/>
      <c r="I431" s="2"/>
      <c r="J431" s="2"/>
      <c r="K431" s="2"/>
      <c r="L431" s="2"/>
      <c r="M431" s="2"/>
      <c r="N431" s="2"/>
      <c r="O431" s="2"/>
      <c r="P431" s="2"/>
      <c r="Q431" s="2"/>
      <c r="R431" s="2"/>
      <c r="S431" s="2"/>
      <c r="T431" s="2"/>
      <c r="U431" s="2"/>
      <c r="V431" s="2"/>
      <c r="W431" s="2"/>
      <c r="X431" s="2"/>
      <c r="Y431" s="2"/>
      <c r="Z431" s="2"/>
    </row>
    <row r="432" spans="1:26" ht="16">
      <c r="A432" s="2"/>
      <c r="B432" s="2"/>
      <c r="C432" s="4"/>
      <c r="D432" s="4"/>
      <c r="E432" s="4"/>
      <c r="F432" s="4"/>
      <c r="G432" s="4"/>
      <c r="H432" s="4"/>
      <c r="I432" s="2"/>
      <c r="J432" s="2"/>
      <c r="K432" s="2"/>
      <c r="L432" s="2"/>
      <c r="M432" s="2"/>
      <c r="N432" s="2"/>
      <c r="O432" s="2"/>
      <c r="P432" s="2"/>
      <c r="Q432" s="2"/>
      <c r="R432" s="2"/>
      <c r="S432" s="2"/>
      <c r="T432" s="2"/>
      <c r="U432" s="2"/>
      <c r="V432" s="2"/>
      <c r="W432" s="2"/>
      <c r="X432" s="2"/>
      <c r="Y432" s="2"/>
      <c r="Z432" s="2"/>
    </row>
    <row r="433" spans="1:26" ht="16">
      <c r="A433" s="2"/>
      <c r="B433" s="2" t="s">
        <v>327</v>
      </c>
      <c r="C433" s="4"/>
      <c r="D433" s="4"/>
      <c r="E433" s="4"/>
      <c r="F433" s="4"/>
      <c r="G433" s="4"/>
      <c r="H433" s="4"/>
      <c r="I433" s="2"/>
      <c r="J433" s="2"/>
      <c r="K433" s="2"/>
      <c r="L433" s="2"/>
      <c r="M433" s="2"/>
      <c r="N433" s="2"/>
      <c r="O433" s="2"/>
      <c r="P433" s="2"/>
      <c r="Q433" s="2"/>
      <c r="R433" s="2"/>
      <c r="S433" s="2"/>
      <c r="T433" s="2"/>
      <c r="U433" s="2"/>
      <c r="V433" s="2"/>
      <c r="W433" s="2"/>
      <c r="X433" s="2"/>
      <c r="Y433" s="2"/>
      <c r="Z433" s="2"/>
    </row>
    <row r="434" spans="1:26" ht="16">
      <c r="A434" s="2"/>
      <c r="B434" s="2"/>
      <c r="C434" s="4"/>
      <c r="D434" s="4"/>
      <c r="E434" s="4"/>
      <c r="F434" s="4"/>
      <c r="G434" s="4"/>
      <c r="H434" s="4"/>
      <c r="I434" s="2"/>
      <c r="J434" s="2"/>
      <c r="K434" s="2"/>
      <c r="L434" s="2"/>
      <c r="M434" s="2"/>
      <c r="N434" s="2"/>
      <c r="O434" s="2"/>
      <c r="P434" s="2"/>
      <c r="Q434" s="2"/>
      <c r="R434" s="2"/>
      <c r="S434" s="2"/>
      <c r="T434" s="2"/>
      <c r="U434" s="2"/>
      <c r="V434" s="2"/>
      <c r="W434" s="2"/>
      <c r="X434" s="2"/>
      <c r="Y434" s="2"/>
      <c r="Z434" s="2"/>
    </row>
    <row r="435" spans="1:26" ht="16">
      <c r="A435" s="2"/>
      <c r="B435" s="2" t="s">
        <v>435</v>
      </c>
      <c r="C435" s="4"/>
      <c r="D435" s="4"/>
      <c r="E435" s="4"/>
      <c r="F435" s="4"/>
      <c r="G435" s="4"/>
      <c r="H435" s="4"/>
      <c r="I435" s="2"/>
      <c r="J435" s="2"/>
      <c r="K435" s="2"/>
      <c r="L435" s="2"/>
      <c r="M435" s="2"/>
      <c r="N435" s="2"/>
      <c r="O435" s="2"/>
      <c r="P435" s="2"/>
      <c r="Q435" s="2"/>
      <c r="R435" s="2"/>
      <c r="S435" s="2"/>
      <c r="T435" s="2"/>
      <c r="U435" s="2"/>
      <c r="V435" s="2"/>
      <c r="W435" s="2"/>
      <c r="X435" s="2"/>
      <c r="Y435" s="2"/>
      <c r="Z435" s="2"/>
    </row>
    <row r="436" spans="1:26" ht="16">
      <c r="A436" s="2"/>
      <c r="B436" s="4"/>
      <c r="C436" s="4"/>
      <c r="D436" s="4"/>
      <c r="E436" s="4"/>
      <c r="F436" s="4"/>
      <c r="G436" s="4"/>
      <c r="H436" s="4"/>
      <c r="I436" s="2"/>
      <c r="J436" s="2"/>
      <c r="K436" s="2"/>
      <c r="L436" s="2"/>
      <c r="M436" s="2"/>
      <c r="N436" s="2"/>
      <c r="O436" s="2"/>
      <c r="P436" s="2"/>
      <c r="Q436" s="2"/>
      <c r="R436" s="2"/>
      <c r="S436" s="2"/>
      <c r="T436" s="2"/>
      <c r="U436" s="2"/>
      <c r="V436" s="2"/>
      <c r="W436" s="2"/>
      <c r="X436" s="2"/>
      <c r="Y436" s="2"/>
      <c r="Z436" s="2"/>
    </row>
    <row r="437" spans="1:26" ht="16">
      <c r="A437" s="2"/>
      <c r="B437" s="4"/>
      <c r="C437" s="4"/>
      <c r="D437" s="4"/>
      <c r="E437" s="4"/>
      <c r="F437" s="4"/>
      <c r="G437" s="4"/>
      <c r="H437" s="4"/>
      <c r="I437" s="2"/>
      <c r="J437" s="2"/>
      <c r="K437" s="2"/>
      <c r="L437" s="2"/>
      <c r="M437" s="2"/>
      <c r="N437" s="2"/>
      <c r="O437" s="2"/>
      <c r="P437" s="2"/>
      <c r="Q437" s="2"/>
      <c r="R437" s="2"/>
      <c r="S437" s="2"/>
      <c r="T437" s="2"/>
      <c r="U437" s="2"/>
      <c r="V437" s="2"/>
      <c r="W437" s="2"/>
      <c r="X437" s="2"/>
      <c r="Y437" s="2"/>
      <c r="Z437" s="2"/>
    </row>
    <row r="438" spans="1:26" ht="16">
      <c r="B438" s="59" t="s">
        <v>131</v>
      </c>
      <c r="C438" s="59"/>
      <c r="D438" s="59"/>
      <c r="E438" s="60" t="s">
        <v>91</v>
      </c>
      <c r="F438" s="61" t="s">
        <v>196</v>
      </c>
      <c r="G438" s="61"/>
      <c r="H438" s="61"/>
      <c r="I438" s="61" t="s">
        <v>78</v>
      </c>
      <c r="J438" s="11"/>
      <c r="K438" s="2"/>
      <c r="L438" s="2"/>
      <c r="M438" s="2"/>
      <c r="N438" s="2"/>
      <c r="O438" s="2"/>
      <c r="P438" s="2"/>
      <c r="Q438" s="2"/>
      <c r="R438" s="2"/>
      <c r="S438" s="2"/>
      <c r="T438" s="2"/>
      <c r="U438" s="2"/>
      <c r="V438" s="2"/>
      <c r="W438" s="2"/>
      <c r="X438" s="2"/>
      <c r="Y438" s="2"/>
      <c r="Z438" s="2"/>
    </row>
    <row r="439" spans="1:26" ht="34">
      <c r="B439" s="21" t="s">
        <v>66</v>
      </c>
      <c r="C439" s="5"/>
      <c r="D439" s="5"/>
      <c r="E439" s="5"/>
      <c r="F439" s="73" t="s">
        <v>202</v>
      </c>
      <c r="G439" s="4"/>
      <c r="H439" s="4"/>
      <c r="I439" s="2" t="s">
        <v>197</v>
      </c>
      <c r="J439" s="21" t="s">
        <v>208</v>
      </c>
      <c r="K439" s="2"/>
      <c r="L439" s="2"/>
      <c r="M439" s="2"/>
      <c r="N439" s="2"/>
      <c r="O439" s="2"/>
      <c r="P439" s="2"/>
      <c r="Q439" s="2"/>
      <c r="R439" s="2"/>
      <c r="S439" s="2"/>
      <c r="T439" s="2"/>
      <c r="U439" s="2"/>
      <c r="V439" s="2"/>
      <c r="W439" s="2"/>
      <c r="X439" s="2"/>
      <c r="Y439" s="2"/>
      <c r="Z439" s="2"/>
    </row>
    <row r="440" spans="1:26" ht="16">
      <c r="A440" s="3" t="s">
        <v>323</v>
      </c>
      <c r="B440" s="64">
        <v>80000</v>
      </c>
      <c r="C440" s="5"/>
      <c r="D440" s="5"/>
      <c r="E440" s="5"/>
      <c r="F440" s="5"/>
      <c r="G440" s="4"/>
      <c r="H440" s="4"/>
      <c r="I440" s="58">
        <f>B440</f>
        <v>80000</v>
      </c>
      <c r="J440" s="2"/>
      <c r="K440" s="2" t="str">
        <f t="shared" ref="K440:K441" si="0">IF(SUM(B440:E440)=SUM(F440:J440),"מאוזן","לא מאוזן")</f>
        <v>מאוזן</v>
      </c>
      <c r="L440" s="2"/>
      <c r="M440" s="2"/>
      <c r="N440" s="2"/>
      <c r="O440" s="2"/>
      <c r="P440" s="2"/>
      <c r="Q440" s="2"/>
      <c r="R440" s="2"/>
      <c r="S440" s="2"/>
      <c r="T440" s="2"/>
      <c r="U440" s="2"/>
      <c r="V440" s="2"/>
      <c r="W440" s="2"/>
      <c r="X440" s="2"/>
      <c r="Y440" s="2"/>
      <c r="Z440" s="2"/>
    </row>
    <row r="441" spans="1:26" ht="16">
      <c r="A441" s="3" t="s">
        <v>324</v>
      </c>
      <c r="B441" s="64">
        <v>100000</v>
      </c>
      <c r="C441" s="5"/>
      <c r="D441" s="5"/>
      <c r="E441" s="5"/>
      <c r="F441" s="64">
        <f>B441</f>
        <v>100000</v>
      </c>
      <c r="G441" s="4"/>
      <c r="H441" s="4"/>
      <c r="I441" s="4"/>
      <c r="J441" s="2"/>
      <c r="K441" s="2" t="str">
        <f t="shared" si="0"/>
        <v>מאוזן</v>
      </c>
      <c r="L441" s="2"/>
      <c r="M441" s="2"/>
      <c r="N441" s="2"/>
      <c r="O441" s="2"/>
      <c r="P441" s="2"/>
      <c r="Q441" s="2"/>
      <c r="R441" s="2"/>
      <c r="S441" s="2"/>
      <c r="T441" s="2"/>
      <c r="U441" s="2"/>
      <c r="V441" s="2"/>
      <c r="W441" s="2"/>
      <c r="X441" s="2"/>
      <c r="Y441" s="2"/>
      <c r="Z441" s="2"/>
    </row>
    <row r="442" spans="1:26" ht="16">
      <c r="A442" s="21" t="s">
        <v>328</v>
      </c>
      <c r="B442" s="65">
        <v>-5000</v>
      </c>
      <c r="C442" s="4"/>
      <c r="D442" s="4"/>
      <c r="E442" s="4"/>
      <c r="F442" s="4"/>
      <c r="G442" s="4"/>
      <c r="H442" s="4"/>
      <c r="I442" s="4"/>
      <c r="J442" s="65">
        <f>B442</f>
        <v>-5000</v>
      </c>
      <c r="K442" s="2" t="str">
        <f>IF(SUM(B442:E442)=SUM(F442:J442),"מאוזן","לא מאוזן")</f>
        <v>מאוזן</v>
      </c>
      <c r="L442" s="2"/>
      <c r="M442" s="2"/>
      <c r="N442" s="2"/>
      <c r="O442" s="2"/>
      <c r="P442" s="2"/>
      <c r="Q442" s="2"/>
      <c r="R442" s="2"/>
      <c r="S442" s="2"/>
      <c r="T442" s="2"/>
      <c r="U442" s="2"/>
      <c r="V442" s="2"/>
      <c r="W442" s="2"/>
      <c r="X442" s="2"/>
      <c r="Y442" s="2"/>
      <c r="Z442" s="2"/>
    </row>
    <row r="443" spans="1:26" ht="16">
      <c r="A443" s="21"/>
      <c r="B443" s="65"/>
      <c r="C443" s="4"/>
      <c r="D443" s="4"/>
      <c r="E443" s="4"/>
      <c r="F443" s="4"/>
      <c r="G443" s="4"/>
      <c r="H443" s="4"/>
      <c r="I443" s="4"/>
      <c r="J443" s="65"/>
      <c r="K443" s="2"/>
      <c r="L443" s="2"/>
      <c r="M443" s="2"/>
      <c r="N443" s="2"/>
      <c r="O443" s="2"/>
      <c r="P443" s="2"/>
      <c r="Q443" s="2"/>
      <c r="R443" s="2"/>
      <c r="S443" s="2"/>
      <c r="T443" s="2"/>
      <c r="U443" s="2"/>
      <c r="V443" s="2"/>
      <c r="W443" s="2"/>
      <c r="X443" s="2"/>
      <c r="Y443" s="2"/>
      <c r="Z443" s="2"/>
    </row>
    <row r="444" spans="1:26" ht="17" thickBot="1">
      <c r="A444" s="21"/>
      <c r="B444" s="65" t="s">
        <v>331</v>
      </c>
      <c r="C444" s="4"/>
      <c r="D444" s="4"/>
      <c r="E444" s="4"/>
      <c r="F444" s="4"/>
      <c r="G444" s="4"/>
      <c r="H444" s="4"/>
      <c r="I444" s="4"/>
      <c r="J444" s="65"/>
      <c r="K444" s="2"/>
      <c r="L444" s="2"/>
      <c r="M444" s="2"/>
      <c r="N444" s="2"/>
      <c r="O444" s="2"/>
      <c r="P444" s="2"/>
      <c r="Q444" s="2"/>
      <c r="R444" s="2"/>
      <c r="S444" s="2"/>
      <c r="T444" s="2"/>
      <c r="U444" s="2"/>
      <c r="V444" s="2"/>
      <c r="W444" s="2"/>
      <c r="X444" s="2"/>
      <c r="Y444" s="2"/>
      <c r="Z444" s="2"/>
    </row>
    <row r="445" spans="1:26" ht="17" thickBot="1">
      <c r="A445" s="21"/>
      <c r="B445" s="65"/>
      <c r="C445" s="4"/>
      <c r="D445" s="95" t="s">
        <v>329</v>
      </c>
      <c r="E445" s="96" t="s">
        <v>330</v>
      </c>
      <c r="F445" s="97"/>
      <c r="G445" s="4"/>
      <c r="H445" s="4"/>
      <c r="I445" s="4"/>
      <c r="J445" s="65"/>
      <c r="K445" s="2"/>
      <c r="L445" s="2"/>
      <c r="M445" s="2"/>
      <c r="N445" s="2"/>
      <c r="O445" s="2"/>
      <c r="P445" s="2"/>
      <c r="Q445" s="2"/>
      <c r="R445" s="2"/>
      <c r="S445" s="2"/>
      <c r="T445" s="2"/>
      <c r="U445" s="2"/>
      <c r="V445" s="2"/>
      <c r="W445" s="2"/>
      <c r="X445" s="2"/>
      <c r="Y445" s="2"/>
      <c r="Z445" s="2"/>
    </row>
    <row r="446" spans="1:26" ht="16">
      <c r="A446" s="21"/>
      <c r="B446" s="65"/>
      <c r="C446" s="4"/>
      <c r="D446" s="6"/>
      <c r="E446" s="6"/>
      <c r="F446" s="6"/>
      <c r="G446" s="4"/>
      <c r="H446" s="4"/>
      <c r="I446" s="4"/>
      <c r="J446" s="65"/>
      <c r="K446" s="2"/>
      <c r="L446" s="2"/>
      <c r="M446" s="2"/>
      <c r="N446" s="2"/>
      <c r="O446" s="2"/>
      <c r="P446" s="2"/>
      <c r="Q446" s="2"/>
      <c r="R446" s="2"/>
      <c r="S446" s="2"/>
      <c r="T446" s="2"/>
      <c r="U446" s="2"/>
      <c r="V446" s="2"/>
      <c r="W446" s="2"/>
      <c r="X446" s="2"/>
      <c r="Y446" s="2"/>
      <c r="Z446" s="2"/>
    </row>
    <row r="447" spans="1:26" ht="16">
      <c r="A447" s="4" t="s">
        <v>209</v>
      </c>
      <c r="B447" s="4" t="s">
        <v>210</v>
      </c>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ht="1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ht="16">
      <c r="A449" s="2"/>
      <c r="B449" s="2" t="s">
        <v>211</v>
      </c>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ht="16">
      <c r="A450" s="2"/>
      <c r="B450" s="2" t="s">
        <v>332</v>
      </c>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ht="16">
      <c r="A451" s="2"/>
      <c r="B451" s="2" t="s">
        <v>212</v>
      </c>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ht="1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ht="16">
      <c r="A453" s="2"/>
      <c r="B453" s="2" t="s">
        <v>213</v>
      </c>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ht="16">
      <c r="A454" s="2"/>
      <c r="B454" s="2" t="s">
        <v>214</v>
      </c>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ht="1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ht="16">
      <c r="B456" s="59" t="s">
        <v>131</v>
      </c>
      <c r="C456" s="59"/>
      <c r="D456" s="59"/>
      <c r="E456" s="60" t="s">
        <v>91</v>
      </c>
      <c r="F456" s="61" t="s">
        <v>196</v>
      </c>
      <c r="G456" s="61"/>
      <c r="H456" s="61"/>
      <c r="I456" s="61" t="s">
        <v>78</v>
      </c>
      <c r="J456" s="11"/>
      <c r="K456" s="2"/>
      <c r="L456" s="2"/>
      <c r="M456" s="2"/>
      <c r="N456" s="2"/>
      <c r="O456" s="2"/>
      <c r="P456" s="2"/>
      <c r="Q456" s="2"/>
      <c r="R456" s="2"/>
      <c r="S456" s="2"/>
      <c r="T456" s="2"/>
      <c r="U456" s="2"/>
      <c r="V456" s="2"/>
      <c r="W456" s="2"/>
      <c r="X456" s="2"/>
      <c r="Y456" s="2"/>
      <c r="Z456" s="2"/>
    </row>
    <row r="457" spans="1:26" ht="34">
      <c r="B457" s="21" t="s">
        <v>66</v>
      </c>
      <c r="C457" s="21" t="s">
        <v>215</v>
      </c>
      <c r="D457" s="5"/>
      <c r="E457" s="5"/>
      <c r="F457" s="73" t="s">
        <v>410</v>
      </c>
      <c r="G457" s="4"/>
      <c r="H457" s="4"/>
      <c r="I457" s="2" t="s">
        <v>197</v>
      </c>
      <c r="J457" s="63" t="s">
        <v>208</v>
      </c>
      <c r="K457" s="2"/>
      <c r="L457" s="2"/>
      <c r="M457" s="2"/>
      <c r="N457" s="2"/>
      <c r="O457" s="2"/>
      <c r="P457" s="2"/>
      <c r="Q457" s="2"/>
      <c r="R457" s="2"/>
      <c r="S457" s="2"/>
      <c r="T457" s="2"/>
      <c r="U457" s="2"/>
      <c r="V457" s="2"/>
      <c r="W457" s="2"/>
      <c r="X457" s="2"/>
      <c r="Y457" s="2"/>
      <c r="Z457" s="2"/>
    </row>
    <row r="458" spans="1:26" ht="16">
      <c r="A458" s="63" t="s">
        <v>323</v>
      </c>
      <c r="B458" s="64">
        <v>80000</v>
      </c>
      <c r="C458" s="5"/>
      <c r="D458" s="5"/>
      <c r="E458" s="5"/>
      <c r="F458" s="5"/>
      <c r="G458" s="4"/>
      <c r="H458" s="4"/>
      <c r="I458" s="58">
        <f>B458</f>
        <v>80000</v>
      </c>
      <c r="J458" s="63"/>
      <c r="K458" s="2" t="str">
        <f t="shared" ref="K458:K459" si="1">IF(SUM(B458:E458)=SUM(F458:J458),"מאוזן","לא מאוזן")</f>
        <v>מאוזן</v>
      </c>
      <c r="L458" s="2"/>
      <c r="M458" s="2"/>
      <c r="N458" s="2"/>
      <c r="O458" s="2"/>
      <c r="P458" s="2"/>
      <c r="Q458" s="2"/>
      <c r="R458" s="2"/>
      <c r="S458" s="2"/>
      <c r="T458" s="2"/>
      <c r="U458" s="2"/>
      <c r="V458" s="2"/>
      <c r="W458" s="2"/>
      <c r="X458" s="2"/>
      <c r="Y458" s="2"/>
      <c r="Z458" s="2"/>
    </row>
    <row r="459" spans="1:26" ht="16">
      <c r="A459" s="63" t="s">
        <v>324</v>
      </c>
      <c r="B459" s="64">
        <v>100000</v>
      </c>
      <c r="C459" s="5"/>
      <c r="D459" s="5"/>
      <c r="E459" s="5"/>
      <c r="F459" s="64">
        <f>B459</f>
        <v>100000</v>
      </c>
      <c r="G459" s="4"/>
      <c r="H459" s="4"/>
      <c r="I459" s="4"/>
      <c r="J459" s="63"/>
      <c r="K459" s="2" t="str">
        <f t="shared" si="1"/>
        <v>מאוזן</v>
      </c>
      <c r="L459" s="2"/>
      <c r="M459" s="2"/>
      <c r="N459" s="2"/>
      <c r="O459" s="2"/>
      <c r="P459" s="2"/>
      <c r="Q459" s="2"/>
      <c r="R459" s="2"/>
      <c r="S459" s="2"/>
      <c r="T459" s="2"/>
      <c r="U459" s="2"/>
      <c r="V459" s="2"/>
      <c r="W459" s="2"/>
      <c r="X459" s="2"/>
      <c r="Y459" s="2"/>
      <c r="Z459" s="2"/>
    </row>
    <row r="460" spans="1:26" ht="16">
      <c r="A460" s="63" t="s">
        <v>328</v>
      </c>
      <c r="B460" s="66">
        <v>-5000</v>
      </c>
      <c r="C460" s="4"/>
      <c r="D460" s="4"/>
      <c r="E460" s="4"/>
      <c r="F460" s="4"/>
      <c r="G460" s="4"/>
      <c r="H460" s="4"/>
      <c r="I460" s="4"/>
      <c r="J460" s="66">
        <f>B460</f>
        <v>-5000</v>
      </c>
      <c r="K460" s="2" t="str">
        <f>IF(SUM(B460:E460)=SUM(F460:J460),"מאוזן","לא מאוזן")</f>
        <v>מאוזן</v>
      </c>
      <c r="L460" s="2"/>
      <c r="M460" s="2"/>
      <c r="N460" s="2"/>
      <c r="O460" s="2"/>
      <c r="P460" s="2"/>
      <c r="Q460" s="2"/>
      <c r="R460" s="2"/>
      <c r="S460" s="2"/>
      <c r="T460" s="2"/>
      <c r="U460" s="2"/>
      <c r="V460" s="2"/>
      <c r="W460" s="2"/>
      <c r="X460" s="2"/>
      <c r="Y460" s="2"/>
      <c r="Z460" s="2"/>
    </row>
    <row r="461" spans="1:26" ht="16">
      <c r="A461" s="21" t="s">
        <v>333</v>
      </c>
      <c r="B461" s="65">
        <v>-20000</v>
      </c>
      <c r="C461" s="65">
        <f>-B461</f>
        <v>20000</v>
      </c>
      <c r="D461" s="2"/>
      <c r="E461" s="2"/>
      <c r="F461" s="2"/>
      <c r="G461" s="2"/>
      <c r="H461" s="2"/>
      <c r="I461" s="2"/>
      <c r="J461" s="2"/>
      <c r="K461" s="2" t="str">
        <f>IF(SUM(B461:E461)=SUM(F461:J461),"מאוזן","לא מאוזן")</f>
        <v>מאוזן</v>
      </c>
      <c r="L461" s="2"/>
      <c r="M461" s="2"/>
      <c r="N461" s="2"/>
      <c r="O461" s="2"/>
      <c r="P461" s="2"/>
      <c r="Q461" s="2"/>
      <c r="R461" s="2"/>
      <c r="S461" s="2"/>
      <c r="T461" s="2"/>
      <c r="U461" s="2"/>
      <c r="V461" s="2"/>
      <c r="W461" s="2"/>
      <c r="X461" s="2"/>
      <c r="Y461" s="2"/>
      <c r="Z461" s="2"/>
    </row>
    <row r="462" spans="1:26" ht="1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ht="17" thickBot="1">
      <c r="A463" s="2"/>
      <c r="B463" s="4" t="s">
        <v>338</v>
      </c>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ht="17" thickBot="1">
      <c r="A464" s="2"/>
      <c r="B464" s="2"/>
      <c r="C464" s="111" t="s">
        <v>329</v>
      </c>
      <c r="D464" s="112" t="s">
        <v>339</v>
      </c>
      <c r="E464" s="113"/>
      <c r="F464" s="2"/>
      <c r="G464" s="2"/>
      <c r="H464" s="2"/>
      <c r="I464" s="2"/>
      <c r="J464" s="2"/>
      <c r="K464" s="2"/>
      <c r="L464" s="2"/>
      <c r="M464" s="2"/>
      <c r="N464" s="2"/>
      <c r="O464" s="2"/>
      <c r="P464" s="2"/>
      <c r="Q464" s="2"/>
      <c r="R464" s="2"/>
      <c r="S464" s="2"/>
      <c r="T464" s="2"/>
      <c r="U464" s="2"/>
      <c r="V464" s="2"/>
      <c r="W464" s="2"/>
      <c r="X464" s="2"/>
      <c r="Y464" s="2"/>
      <c r="Z464" s="2"/>
    </row>
    <row r="465" spans="1:26" ht="1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ht="1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ht="16">
      <c r="A467" s="4" t="s">
        <v>216</v>
      </c>
      <c r="B467" s="4" t="s">
        <v>217</v>
      </c>
      <c r="C467" s="4"/>
      <c r="D467" s="4"/>
      <c r="E467" s="4"/>
      <c r="F467" s="4"/>
      <c r="G467" s="4"/>
      <c r="H467" s="4"/>
      <c r="I467" s="4"/>
      <c r="J467" s="2"/>
      <c r="K467" s="2"/>
      <c r="L467" s="2"/>
      <c r="M467" s="2"/>
      <c r="N467" s="2"/>
      <c r="O467" s="2"/>
      <c r="P467" s="2"/>
      <c r="Q467" s="2"/>
      <c r="R467" s="2"/>
      <c r="S467" s="2"/>
      <c r="T467" s="2"/>
      <c r="U467" s="2"/>
      <c r="V467" s="2"/>
      <c r="W467" s="2"/>
      <c r="X467" s="2"/>
      <c r="Y467" s="2"/>
      <c r="Z467" s="2"/>
    </row>
    <row r="468" spans="1:26" ht="16">
      <c r="A468" s="4"/>
      <c r="B468" s="4" t="s">
        <v>218</v>
      </c>
      <c r="C468" s="4"/>
      <c r="D468" s="4"/>
      <c r="E468" s="4"/>
      <c r="F468" s="4"/>
      <c r="G468" s="4"/>
      <c r="H468" s="4"/>
      <c r="I468" s="4"/>
      <c r="J468" s="2"/>
      <c r="K468" s="2"/>
      <c r="L468" s="2"/>
      <c r="M468" s="2"/>
      <c r="N468" s="2"/>
      <c r="O468" s="2"/>
      <c r="P468" s="2"/>
      <c r="Q468" s="2"/>
      <c r="R468" s="2"/>
      <c r="S468" s="2"/>
      <c r="T468" s="2"/>
      <c r="U468" s="2"/>
      <c r="V468" s="2"/>
      <c r="W468" s="2"/>
      <c r="X468" s="2"/>
      <c r="Y468" s="2"/>
      <c r="Z468" s="2"/>
    </row>
    <row r="469" spans="1:26" ht="1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ht="1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ht="1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ht="1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ht="1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ht="16">
      <c r="A474" s="2"/>
      <c r="B474" s="2" t="s">
        <v>342</v>
      </c>
      <c r="C474" s="2" t="s">
        <v>340</v>
      </c>
      <c r="D474" s="2"/>
      <c r="E474" s="2" t="s">
        <v>346</v>
      </c>
      <c r="F474" s="2"/>
      <c r="G474" s="2"/>
      <c r="H474" s="2"/>
      <c r="I474" s="2"/>
      <c r="J474" s="2"/>
      <c r="K474" s="2"/>
      <c r="L474" s="2"/>
      <c r="M474" s="2"/>
      <c r="N474" s="2"/>
      <c r="O474" s="2"/>
      <c r="P474" s="2"/>
      <c r="Q474" s="2"/>
      <c r="R474" s="2"/>
      <c r="S474" s="2"/>
      <c r="T474" s="2"/>
      <c r="U474" s="2"/>
      <c r="V474" s="2"/>
      <c r="W474" s="2"/>
      <c r="X474" s="2"/>
      <c r="Y474" s="2"/>
      <c r="Z474" s="2"/>
    </row>
    <row r="475" spans="1:26" ht="16">
      <c r="A475" s="2"/>
      <c r="B475" s="98">
        <v>-22000</v>
      </c>
      <c r="C475" s="58">
        <v>30000</v>
      </c>
      <c r="D475" s="2"/>
      <c r="E475" s="58">
        <v>8000</v>
      </c>
      <c r="F475" s="2"/>
      <c r="G475" s="2"/>
      <c r="H475" s="2"/>
      <c r="I475" s="2"/>
      <c r="J475" s="2"/>
      <c r="K475" s="2"/>
      <c r="L475" s="2"/>
      <c r="M475" s="2"/>
      <c r="N475" s="2"/>
      <c r="O475" s="2"/>
      <c r="P475" s="2"/>
      <c r="Q475" s="2"/>
      <c r="R475" s="2"/>
      <c r="S475" s="2"/>
      <c r="T475" s="2"/>
      <c r="U475" s="2"/>
      <c r="V475" s="2"/>
      <c r="W475" s="2"/>
      <c r="X475" s="2"/>
      <c r="Y475" s="2"/>
      <c r="Z475" s="2"/>
    </row>
    <row r="476" spans="1:26" ht="16">
      <c r="A476" s="2"/>
      <c r="B476" s="2" t="s">
        <v>343</v>
      </c>
      <c r="C476" s="2" t="s">
        <v>341</v>
      </c>
      <c r="D476" s="2"/>
      <c r="E476" s="2" t="s">
        <v>347</v>
      </c>
      <c r="F476" s="2"/>
      <c r="G476" s="2"/>
      <c r="H476" s="2"/>
      <c r="I476" s="2"/>
      <c r="J476" s="2"/>
      <c r="K476" s="2"/>
      <c r="L476" s="2"/>
      <c r="M476" s="2"/>
      <c r="N476" s="2"/>
      <c r="O476" s="2"/>
      <c r="P476" s="2"/>
      <c r="Q476" s="2"/>
      <c r="R476" s="2"/>
      <c r="S476" s="2"/>
      <c r="T476" s="2"/>
      <c r="U476" s="2"/>
      <c r="V476" s="2"/>
      <c r="W476" s="2"/>
      <c r="X476" s="2"/>
      <c r="Y476" s="2"/>
      <c r="Z476" s="2"/>
    </row>
    <row r="477" spans="1:26" ht="16">
      <c r="A477" s="2"/>
      <c r="B477" s="2" t="s">
        <v>344</v>
      </c>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ht="16">
      <c r="A478" s="2"/>
      <c r="B478" s="2" t="s">
        <v>345</v>
      </c>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ht="1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ht="16">
      <c r="A480" s="2"/>
      <c r="B480" s="2" t="s">
        <v>219</v>
      </c>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ht="16">
      <c r="A481" s="2"/>
      <c r="B481" s="2" t="s">
        <v>220</v>
      </c>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ht="16">
      <c r="A482" s="2"/>
      <c r="B482" s="2" t="s">
        <v>221</v>
      </c>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ht="16">
      <c r="A483" s="2"/>
      <c r="B483" s="2" t="s">
        <v>222</v>
      </c>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ht="1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ht="16">
      <c r="A485" s="2"/>
      <c r="B485" s="2" t="s">
        <v>223</v>
      </c>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ht="16">
      <c r="A486" s="2"/>
      <c r="B486" s="2" t="s">
        <v>224</v>
      </c>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ht="16">
      <c r="A487" s="2"/>
      <c r="B487" s="2" t="s">
        <v>225</v>
      </c>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ht="1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ht="16">
      <c r="B489" s="59" t="s">
        <v>131</v>
      </c>
      <c r="C489" s="59"/>
      <c r="D489" s="59"/>
      <c r="E489" s="60" t="s">
        <v>91</v>
      </c>
      <c r="F489" s="61" t="s">
        <v>196</v>
      </c>
      <c r="G489" s="61"/>
      <c r="H489" s="61"/>
      <c r="I489" s="61" t="s">
        <v>78</v>
      </c>
      <c r="J489" s="11"/>
      <c r="K489" s="2"/>
      <c r="L489" s="2"/>
      <c r="M489" s="2"/>
      <c r="N489" s="2"/>
      <c r="O489" s="2"/>
      <c r="P489" s="2"/>
      <c r="Q489" s="2"/>
      <c r="R489" s="2"/>
      <c r="S489" s="2"/>
      <c r="T489" s="2"/>
      <c r="U489" s="2"/>
      <c r="V489" s="2"/>
      <c r="W489" s="2"/>
      <c r="X489" s="2"/>
      <c r="Y489" s="2"/>
      <c r="Z489" s="2"/>
    </row>
    <row r="490" spans="1:26" ht="34">
      <c r="B490" s="21" t="s">
        <v>66</v>
      </c>
      <c r="C490" s="63" t="s">
        <v>215</v>
      </c>
      <c r="D490" s="21" t="s">
        <v>226</v>
      </c>
      <c r="E490" s="5"/>
      <c r="F490" s="73" t="s">
        <v>202</v>
      </c>
      <c r="G490" s="74" t="s">
        <v>227</v>
      </c>
      <c r="H490" s="4"/>
      <c r="I490" s="2" t="s">
        <v>197</v>
      </c>
      <c r="J490" s="63" t="s">
        <v>208</v>
      </c>
      <c r="K490" s="2"/>
      <c r="L490" s="2"/>
      <c r="M490" s="2"/>
      <c r="N490" s="2"/>
      <c r="O490" s="2"/>
      <c r="P490" s="2"/>
      <c r="Q490" s="2"/>
      <c r="R490" s="2"/>
      <c r="S490" s="2"/>
      <c r="T490" s="2"/>
      <c r="U490" s="2"/>
      <c r="V490" s="2"/>
      <c r="W490" s="2"/>
      <c r="X490" s="2"/>
      <c r="Y490" s="2"/>
      <c r="Z490" s="2"/>
    </row>
    <row r="491" spans="1:26" ht="16">
      <c r="A491" s="63" t="s">
        <v>323</v>
      </c>
      <c r="B491" s="64">
        <v>80000</v>
      </c>
      <c r="C491" s="5"/>
      <c r="D491" s="5"/>
      <c r="E491" s="5"/>
      <c r="F491" s="5"/>
      <c r="G491" s="4"/>
      <c r="H491" s="4"/>
      <c r="I491" s="58">
        <f>B491</f>
        <v>80000</v>
      </c>
      <c r="J491" s="63"/>
      <c r="K491" s="2" t="str">
        <f t="shared" ref="K491:K492" si="2">IF(SUM(B491:E491)=SUM(F491:J491),"מאוזן","לא מאוזן")</f>
        <v>מאוזן</v>
      </c>
      <c r="L491" s="2"/>
      <c r="M491" s="2"/>
      <c r="N491" s="2"/>
      <c r="O491" s="2"/>
      <c r="P491" s="2"/>
      <c r="Q491" s="2"/>
      <c r="R491" s="2"/>
      <c r="S491" s="2"/>
      <c r="T491" s="2"/>
      <c r="U491" s="2"/>
      <c r="V491" s="2"/>
      <c r="W491" s="2"/>
      <c r="X491" s="2"/>
      <c r="Y491" s="2"/>
      <c r="Z491" s="2"/>
    </row>
    <row r="492" spans="1:26" ht="16">
      <c r="A492" s="63" t="s">
        <v>324</v>
      </c>
      <c r="B492" s="64">
        <v>100000</v>
      </c>
      <c r="C492" s="5"/>
      <c r="D492" s="5"/>
      <c r="E492" s="5"/>
      <c r="F492" s="64">
        <f>B492</f>
        <v>100000</v>
      </c>
      <c r="G492" s="4"/>
      <c r="H492" s="4"/>
      <c r="I492" s="4"/>
      <c r="J492" s="63"/>
      <c r="K492" s="2" t="str">
        <f t="shared" si="2"/>
        <v>מאוזן</v>
      </c>
      <c r="L492" s="2"/>
      <c r="M492" s="2"/>
      <c r="N492" s="2"/>
      <c r="O492" s="2"/>
      <c r="P492" s="2"/>
      <c r="Q492" s="2"/>
      <c r="R492" s="2"/>
      <c r="S492" s="2"/>
      <c r="T492" s="2"/>
      <c r="U492" s="2"/>
      <c r="V492" s="2"/>
      <c r="W492" s="2"/>
      <c r="X492" s="2"/>
      <c r="Y492" s="2"/>
      <c r="Z492" s="2"/>
    </row>
    <row r="493" spans="1:26" ht="16">
      <c r="A493" s="63" t="s">
        <v>328</v>
      </c>
      <c r="B493" s="66">
        <v>-5000</v>
      </c>
      <c r="C493" s="4"/>
      <c r="D493" s="4"/>
      <c r="E493" s="4"/>
      <c r="F493" s="4"/>
      <c r="G493" s="4"/>
      <c r="H493" s="4"/>
      <c r="I493" s="4"/>
      <c r="J493" s="66">
        <f>B493</f>
        <v>-5000</v>
      </c>
      <c r="K493" s="2" t="str">
        <f>IF(SUM(B493:E493)=SUM(F493:J493),"מאוזן","לא מאוזן")</f>
        <v>מאוזן</v>
      </c>
      <c r="L493" s="2"/>
      <c r="M493" s="2"/>
      <c r="N493" s="2"/>
      <c r="O493" s="2"/>
      <c r="P493" s="2"/>
      <c r="Q493" s="2"/>
      <c r="R493" s="2"/>
      <c r="S493" s="2"/>
      <c r="T493" s="2"/>
      <c r="U493" s="2"/>
      <c r="V493" s="2"/>
      <c r="W493" s="2"/>
      <c r="X493" s="2"/>
      <c r="Y493" s="2"/>
      <c r="Z493" s="2"/>
    </row>
    <row r="494" spans="1:26" ht="16">
      <c r="A494" s="63" t="s">
        <v>333</v>
      </c>
      <c r="B494" s="66">
        <v>-20000</v>
      </c>
      <c r="C494" s="66">
        <f>-B494</f>
        <v>20000</v>
      </c>
      <c r="D494" s="2"/>
      <c r="E494" s="2"/>
      <c r="F494" s="2"/>
      <c r="G494" s="2"/>
      <c r="H494" s="2"/>
      <c r="I494" s="2"/>
      <c r="J494" s="2"/>
      <c r="K494" s="2" t="str">
        <f>IF(SUM(B494:E494)=SUM(F494:J494),"מאוזן","לא מאוזן")</f>
        <v>מאוזן</v>
      </c>
      <c r="L494" s="2"/>
      <c r="M494" s="2"/>
      <c r="N494" s="2"/>
      <c r="O494" s="2"/>
      <c r="P494" s="2"/>
      <c r="Q494" s="2"/>
      <c r="R494" s="2"/>
      <c r="S494" s="2"/>
      <c r="T494" s="2"/>
      <c r="U494" s="2"/>
      <c r="V494" s="2"/>
      <c r="W494" s="2"/>
      <c r="X494" s="2"/>
      <c r="Y494" s="2"/>
      <c r="Z494" s="2"/>
    </row>
    <row r="495" spans="1:26" ht="16">
      <c r="A495" s="63" t="s">
        <v>348</v>
      </c>
      <c r="B495" s="65">
        <v>-22000</v>
      </c>
      <c r="C495" s="2"/>
      <c r="D495" s="62">
        <v>30000</v>
      </c>
      <c r="E495" s="2"/>
      <c r="F495" s="2"/>
      <c r="G495" s="62">
        <v>8000</v>
      </c>
      <c r="H495" s="2"/>
      <c r="I495" s="2"/>
      <c r="J495" s="2"/>
      <c r="K495" s="2" t="str">
        <f t="shared" ref="K495" si="3">IF(SUM(B495:E495)=SUM(F495:J495),"מאוזן","לא מאוזן")</f>
        <v>מאוזן</v>
      </c>
      <c r="L495" s="2"/>
      <c r="M495" s="2"/>
      <c r="N495" s="2"/>
      <c r="O495" s="2"/>
      <c r="P495" s="2"/>
      <c r="Q495" s="2"/>
      <c r="R495" s="2"/>
      <c r="S495" s="2"/>
      <c r="T495" s="2"/>
      <c r="U495" s="2"/>
      <c r="V495" s="2"/>
      <c r="W495" s="2"/>
      <c r="X495" s="2"/>
      <c r="Y495" s="2"/>
      <c r="Z495" s="2"/>
    </row>
    <row r="496" spans="1:26" ht="17" thickBot="1">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ht="16">
      <c r="A497" s="2"/>
      <c r="B497" s="114" t="s">
        <v>349</v>
      </c>
      <c r="C497" s="115"/>
      <c r="D497" s="115"/>
      <c r="E497" s="115"/>
      <c r="F497" s="115"/>
      <c r="G497" s="115"/>
      <c r="H497" s="115"/>
      <c r="I497" s="116"/>
      <c r="J497" s="2"/>
      <c r="K497" s="2"/>
      <c r="L497" s="2"/>
      <c r="M497" s="2"/>
      <c r="N497" s="2"/>
      <c r="O497" s="2"/>
      <c r="P497" s="2"/>
      <c r="Q497" s="2"/>
      <c r="R497" s="2"/>
      <c r="S497" s="2"/>
      <c r="T497" s="2"/>
      <c r="U497" s="2"/>
      <c r="V497" s="2"/>
      <c r="W497" s="2"/>
      <c r="X497" s="2"/>
      <c r="Y497" s="2"/>
      <c r="Z497" s="2"/>
    </row>
    <row r="498" spans="1:26" ht="17" thickBot="1">
      <c r="A498" s="2"/>
      <c r="B498" s="117"/>
      <c r="C498" s="118" t="s">
        <v>350</v>
      </c>
      <c r="D498" s="118"/>
      <c r="E498" s="118"/>
      <c r="F498" s="118"/>
      <c r="G498" s="118"/>
      <c r="H498" s="118"/>
      <c r="I498" s="119"/>
      <c r="J498" s="2"/>
      <c r="K498" s="2"/>
      <c r="L498" s="2"/>
      <c r="M498" s="2"/>
      <c r="N498" s="2"/>
      <c r="O498" s="2"/>
      <c r="P498" s="2"/>
      <c r="Q498" s="2"/>
      <c r="R498" s="2"/>
      <c r="S498" s="2"/>
      <c r="T498" s="2"/>
      <c r="U498" s="2"/>
      <c r="V498" s="2"/>
      <c r="W498" s="2"/>
      <c r="X498" s="2"/>
      <c r="Y498" s="2"/>
      <c r="Z498" s="2"/>
    </row>
    <row r="499" spans="1:26" ht="1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ht="16">
      <c r="A500" s="4" t="s">
        <v>228</v>
      </c>
      <c r="B500" s="4" t="s">
        <v>229</v>
      </c>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ht="1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ht="16">
      <c r="A502" s="2"/>
      <c r="B502" s="2" t="s">
        <v>230</v>
      </c>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ht="16">
      <c r="A503" s="2"/>
      <c r="B503" s="2" t="s">
        <v>231</v>
      </c>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ht="1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ht="16">
      <c r="B505" s="59" t="s">
        <v>131</v>
      </c>
      <c r="C505" s="59"/>
      <c r="D505" s="59"/>
      <c r="E505" s="60" t="s">
        <v>91</v>
      </c>
      <c r="F505" s="61" t="s">
        <v>196</v>
      </c>
      <c r="G505" s="61"/>
      <c r="H505" s="61"/>
      <c r="I505" s="61" t="s">
        <v>78</v>
      </c>
      <c r="J505" s="11"/>
      <c r="K505" s="2"/>
      <c r="L505" s="2"/>
      <c r="M505" s="2"/>
      <c r="N505" s="2"/>
      <c r="O505" s="2"/>
      <c r="P505" s="2"/>
      <c r="Q505" s="2"/>
      <c r="R505" s="2"/>
      <c r="S505" s="2"/>
      <c r="T505" s="2"/>
      <c r="U505" s="2"/>
      <c r="V505" s="2"/>
      <c r="W505" s="2"/>
      <c r="X505" s="2"/>
      <c r="Y505" s="2"/>
      <c r="Z505" s="2"/>
    </row>
    <row r="506" spans="1:26" ht="34">
      <c r="B506" s="21" t="s">
        <v>66</v>
      </c>
      <c r="C506" s="63" t="s">
        <v>215</v>
      </c>
      <c r="D506" s="63" t="s">
        <v>226</v>
      </c>
      <c r="E506" s="5"/>
      <c r="F506" s="73" t="s">
        <v>202</v>
      </c>
      <c r="G506" s="74" t="s">
        <v>227</v>
      </c>
      <c r="H506" s="4"/>
      <c r="I506" s="2" t="s">
        <v>197</v>
      </c>
      <c r="J506" s="63" t="s">
        <v>208</v>
      </c>
      <c r="K506" s="2"/>
      <c r="L506" s="2"/>
      <c r="M506" s="2"/>
      <c r="N506" s="2"/>
      <c r="O506" s="2"/>
      <c r="P506" s="2"/>
      <c r="Q506" s="2"/>
      <c r="R506" s="2"/>
      <c r="S506" s="2"/>
      <c r="T506" s="2"/>
      <c r="U506" s="2"/>
      <c r="V506" s="2"/>
      <c r="W506" s="2"/>
      <c r="X506" s="2"/>
      <c r="Y506" s="2"/>
      <c r="Z506" s="2"/>
    </row>
    <row r="507" spans="1:26" ht="16">
      <c r="A507" s="63" t="s">
        <v>323</v>
      </c>
      <c r="B507" s="64">
        <v>80000</v>
      </c>
      <c r="C507" s="5"/>
      <c r="D507" s="5"/>
      <c r="E507" s="5"/>
      <c r="F507" s="5"/>
      <c r="G507" s="5"/>
      <c r="H507" s="4"/>
      <c r="I507" s="58">
        <f>B507</f>
        <v>80000</v>
      </c>
      <c r="J507" s="63"/>
      <c r="K507" s="2" t="str">
        <f t="shared" ref="K507:K508" si="4">IF(SUM(B507:E507)=SUM(F507:J507),"מאוזן","לא מאוזן")</f>
        <v>מאוזן</v>
      </c>
      <c r="L507" s="2"/>
      <c r="M507" s="2"/>
      <c r="N507" s="2"/>
      <c r="O507" s="2"/>
      <c r="P507" s="2"/>
      <c r="Q507" s="2"/>
      <c r="R507" s="2"/>
      <c r="S507" s="2"/>
      <c r="T507" s="2"/>
      <c r="U507" s="2"/>
      <c r="V507" s="2"/>
      <c r="W507" s="2"/>
      <c r="X507" s="2"/>
      <c r="Y507" s="2"/>
      <c r="Z507" s="2"/>
    </row>
    <row r="508" spans="1:26" ht="16">
      <c r="A508" s="63" t="s">
        <v>324</v>
      </c>
      <c r="B508" s="64">
        <v>100000</v>
      </c>
      <c r="C508" s="5"/>
      <c r="D508" s="5"/>
      <c r="E508" s="5"/>
      <c r="F508" s="64">
        <f>B508</f>
        <v>100000</v>
      </c>
      <c r="G508" s="5"/>
      <c r="H508" s="4"/>
      <c r="I508" s="4"/>
      <c r="J508" s="63"/>
      <c r="K508" s="2" t="str">
        <f t="shared" si="4"/>
        <v>מאוזן</v>
      </c>
      <c r="L508" s="2"/>
      <c r="M508" s="2"/>
      <c r="N508" s="2"/>
      <c r="O508" s="2"/>
      <c r="P508" s="2"/>
      <c r="Q508" s="2"/>
      <c r="R508" s="2"/>
      <c r="S508" s="2"/>
      <c r="T508" s="2"/>
      <c r="U508" s="2"/>
      <c r="V508" s="2"/>
      <c r="W508" s="2"/>
      <c r="X508" s="2"/>
      <c r="Y508" s="2"/>
      <c r="Z508" s="2"/>
    </row>
    <row r="509" spans="1:26" ht="16">
      <c r="A509" s="63" t="s">
        <v>328</v>
      </c>
      <c r="B509" s="66">
        <v>-5000</v>
      </c>
      <c r="C509" s="4"/>
      <c r="D509" s="5"/>
      <c r="E509" s="4"/>
      <c r="F509" s="4"/>
      <c r="G509" s="5"/>
      <c r="H509" s="4"/>
      <c r="I509" s="4"/>
      <c r="J509" s="66">
        <f>B509</f>
        <v>-5000</v>
      </c>
      <c r="K509" s="2" t="str">
        <f>IF(SUM(B509:E509)=SUM(F509:J509),"מאוזן","לא מאוזן")</f>
        <v>מאוזן</v>
      </c>
      <c r="L509" s="2"/>
      <c r="M509" s="2"/>
      <c r="N509" s="2"/>
      <c r="O509" s="2"/>
      <c r="P509" s="2"/>
      <c r="Q509" s="2"/>
      <c r="R509" s="2"/>
      <c r="S509" s="2"/>
      <c r="T509" s="2"/>
      <c r="U509" s="2"/>
      <c r="V509" s="2"/>
      <c r="W509" s="2"/>
      <c r="X509" s="2"/>
      <c r="Y509" s="2"/>
      <c r="Z509" s="2"/>
    </row>
    <row r="510" spans="1:26" ht="16">
      <c r="A510" s="63" t="s">
        <v>333</v>
      </c>
      <c r="B510" s="66">
        <v>-20000</v>
      </c>
      <c r="C510" s="66">
        <f>-B510</f>
        <v>20000</v>
      </c>
      <c r="D510" s="63"/>
      <c r="E510" s="2"/>
      <c r="F510" s="2"/>
      <c r="G510" s="63"/>
      <c r="H510" s="2"/>
      <c r="I510" s="2"/>
      <c r="J510" s="2"/>
      <c r="K510" s="2" t="str">
        <f>IF(SUM(B510:E510)=SUM(F510:J510),"מאוזן","לא מאוזן")</f>
        <v>מאוזן</v>
      </c>
      <c r="L510" s="2"/>
      <c r="M510" s="2"/>
      <c r="N510" s="2"/>
      <c r="O510" s="2"/>
      <c r="P510" s="2"/>
      <c r="Q510" s="2"/>
      <c r="R510" s="2"/>
      <c r="S510" s="2"/>
      <c r="T510" s="2"/>
      <c r="U510" s="2"/>
      <c r="V510" s="2"/>
      <c r="W510" s="2"/>
      <c r="X510" s="2"/>
      <c r="Y510" s="2"/>
      <c r="Z510" s="2"/>
    </row>
    <row r="511" spans="1:26" ht="16">
      <c r="A511" s="63" t="s">
        <v>348</v>
      </c>
      <c r="B511" s="66">
        <v>-22000</v>
      </c>
      <c r="C511" s="2"/>
      <c r="D511" s="64">
        <v>30000</v>
      </c>
      <c r="E511" s="2"/>
      <c r="F511" s="2"/>
      <c r="G511" s="64">
        <v>8000</v>
      </c>
      <c r="H511" s="2"/>
      <c r="I511" s="2"/>
      <c r="J511" s="2"/>
      <c r="K511" s="2" t="str">
        <f t="shared" ref="K511:K512" si="5">IF(SUM(B511:E511)=SUM(F511:J511),"מאוזן","לא מאוזן")</f>
        <v>מאוזן</v>
      </c>
      <c r="L511" s="2"/>
      <c r="M511" s="2"/>
      <c r="N511" s="2"/>
      <c r="O511" s="2"/>
      <c r="P511" s="2"/>
      <c r="Q511" s="2"/>
      <c r="R511" s="2"/>
      <c r="S511" s="2"/>
      <c r="T511" s="2"/>
      <c r="U511" s="2"/>
      <c r="V511" s="2"/>
      <c r="W511" s="2"/>
      <c r="X511" s="2"/>
      <c r="Y511" s="2"/>
      <c r="Z511" s="2"/>
    </row>
    <row r="512" spans="1:26" ht="16">
      <c r="A512" s="21" t="s">
        <v>351</v>
      </c>
      <c r="B512" s="65">
        <v>-8000</v>
      </c>
      <c r="C512" s="2"/>
      <c r="D512" s="2"/>
      <c r="E512" s="2"/>
      <c r="F512" s="2"/>
      <c r="G512" s="65">
        <f>B512</f>
        <v>-8000</v>
      </c>
      <c r="H512" s="2"/>
      <c r="I512" s="2"/>
      <c r="J512" s="2"/>
      <c r="K512" s="2" t="str">
        <f t="shared" si="5"/>
        <v>מאוזן</v>
      </c>
      <c r="L512" s="2"/>
      <c r="M512" s="2"/>
      <c r="N512" s="2"/>
      <c r="O512" s="2"/>
      <c r="P512" s="2"/>
      <c r="Q512" s="2"/>
      <c r="R512" s="2"/>
      <c r="S512" s="2"/>
      <c r="T512" s="2"/>
      <c r="U512" s="2"/>
      <c r="V512" s="2"/>
      <c r="W512" s="2"/>
      <c r="X512" s="2"/>
      <c r="Y512" s="2"/>
      <c r="Z512" s="2"/>
    </row>
    <row r="513" spans="1:26" ht="17" thickBot="1">
      <c r="A513" s="21"/>
      <c r="B513" s="65"/>
      <c r="C513" s="2"/>
      <c r="D513" s="2"/>
      <c r="E513" s="2"/>
      <c r="F513" s="2"/>
      <c r="G513" s="65"/>
      <c r="H513" s="2"/>
      <c r="I513" s="2"/>
      <c r="J513" s="2"/>
      <c r="K513" s="2"/>
      <c r="L513" s="2"/>
      <c r="M513" s="2"/>
      <c r="N513" s="2"/>
      <c r="O513" s="2"/>
      <c r="P513" s="2"/>
      <c r="Q513" s="2"/>
      <c r="R513" s="2"/>
      <c r="S513" s="2"/>
      <c r="T513" s="2"/>
      <c r="U513" s="2"/>
      <c r="V513" s="2"/>
      <c r="W513" s="2"/>
      <c r="X513" s="2"/>
      <c r="Y513" s="2"/>
      <c r="Z513" s="2"/>
    </row>
    <row r="514" spans="1:26" ht="16">
      <c r="A514" s="21"/>
      <c r="B514" s="120" t="s">
        <v>352</v>
      </c>
      <c r="C514" s="99"/>
      <c r="D514" s="99"/>
      <c r="E514" s="99"/>
      <c r="F514" s="100"/>
      <c r="G514" s="65"/>
      <c r="H514" s="2"/>
      <c r="I514" s="2"/>
      <c r="J514" s="2"/>
      <c r="K514" s="2"/>
      <c r="L514" s="2"/>
      <c r="M514" s="2"/>
      <c r="N514" s="2"/>
      <c r="O514" s="2"/>
      <c r="P514" s="2"/>
      <c r="Q514" s="2"/>
      <c r="R514" s="2"/>
      <c r="S514" s="2"/>
      <c r="T514" s="2"/>
      <c r="U514" s="2"/>
      <c r="V514" s="2"/>
      <c r="W514" s="2"/>
      <c r="X514" s="2"/>
      <c r="Y514" s="2"/>
      <c r="Z514" s="2"/>
    </row>
    <row r="515" spans="1:26" ht="17" thickBot="1">
      <c r="A515" s="21"/>
      <c r="B515" s="121"/>
      <c r="C515" s="118" t="s">
        <v>329</v>
      </c>
      <c r="D515" s="118"/>
      <c r="E515" s="118" t="s">
        <v>353</v>
      </c>
      <c r="F515" s="119"/>
      <c r="G515" s="65"/>
      <c r="H515" s="2"/>
      <c r="I515" s="2"/>
      <c r="J515" s="2"/>
      <c r="K515" s="2"/>
      <c r="L515" s="2"/>
      <c r="M515" s="2"/>
      <c r="N515" s="2"/>
      <c r="O515" s="2"/>
      <c r="P515" s="2"/>
      <c r="Q515" s="2"/>
      <c r="R515" s="2"/>
      <c r="S515" s="2"/>
      <c r="T515" s="2"/>
      <c r="U515" s="2"/>
      <c r="V515" s="2"/>
      <c r="W515" s="2"/>
      <c r="X515" s="2"/>
      <c r="Y515" s="2"/>
      <c r="Z515" s="2"/>
    </row>
    <row r="516" spans="1:26" ht="1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ht="1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ht="1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ht="1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ht="16">
      <c r="A520" s="4" t="s">
        <v>232</v>
      </c>
      <c r="B520" s="4" t="s">
        <v>233</v>
      </c>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ht="16">
      <c r="A521" s="2"/>
      <c r="B521" s="75" t="s">
        <v>234</v>
      </c>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ht="16">
      <c r="A522" s="2"/>
      <c r="B522" s="75" t="s">
        <v>235</v>
      </c>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ht="16">
      <c r="A523" s="2"/>
      <c r="B523" s="4" t="s">
        <v>236</v>
      </c>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ht="1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ht="16">
      <c r="A525" s="2"/>
      <c r="B525" s="2" t="s">
        <v>237</v>
      </c>
      <c r="C525" s="2"/>
      <c r="D525" s="2"/>
      <c r="E525" s="2"/>
      <c r="F525" s="67">
        <v>-5000</v>
      </c>
      <c r="G525" s="2"/>
      <c r="H525" s="2"/>
      <c r="I525" s="2"/>
      <c r="J525" s="2"/>
      <c r="K525" s="2"/>
      <c r="L525" s="2"/>
      <c r="M525" s="2"/>
      <c r="N525" s="2"/>
      <c r="O525" s="2"/>
      <c r="P525" s="2"/>
      <c r="Q525" s="2"/>
      <c r="R525" s="2"/>
      <c r="S525" s="2"/>
      <c r="T525" s="2"/>
      <c r="U525" s="2"/>
      <c r="V525" s="2"/>
      <c r="W525" s="2"/>
      <c r="X525" s="2"/>
      <c r="Y525" s="2"/>
      <c r="Z525" s="2"/>
    </row>
    <row r="526" spans="1:26" ht="16">
      <c r="A526" s="2"/>
      <c r="B526" s="2" t="s">
        <v>238</v>
      </c>
      <c r="C526" s="2"/>
      <c r="D526" s="2"/>
      <c r="E526" s="2"/>
      <c r="F526" s="67">
        <v>-10000</v>
      </c>
      <c r="G526" s="2"/>
      <c r="H526" s="2"/>
      <c r="I526" s="2"/>
      <c r="J526" s="2"/>
      <c r="K526" s="2"/>
      <c r="L526" s="2"/>
      <c r="M526" s="2"/>
      <c r="N526" s="2"/>
      <c r="O526" s="2"/>
      <c r="P526" s="2"/>
      <c r="Q526" s="2"/>
      <c r="R526" s="2"/>
      <c r="S526" s="2"/>
      <c r="T526" s="2"/>
      <c r="U526" s="2"/>
      <c r="V526" s="2"/>
      <c r="W526" s="2"/>
      <c r="X526" s="2"/>
      <c r="Y526" s="2"/>
      <c r="Z526" s="2"/>
    </row>
    <row r="527" spans="1:26" ht="16">
      <c r="A527" s="2"/>
      <c r="B527" s="2" t="s">
        <v>239</v>
      </c>
      <c r="C527" s="2"/>
      <c r="D527" s="2"/>
      <c r="E527" s="2"/>
      <c r="F527" s="67">
        <f>F525+F526</f>
        <v>-15000</v>
      </c>
      <c r="G527" s="2"/>
      <c r="H527" s="2"/>
      <c r="I527" s="2"/>
      <c r="J527" s="2"/>
      <c r="K527" s="2"/>
      <c r="L527" s="2"/>
      <c r="M527" s="2"/>
      <c r="N527" s="2"/>
      <c r="O527" s="2"/>
      <c r="P527" s="2"/>
      <c r="Q527" s="2"/>
      <c r="R527" s="2"/>
      <c r="S527" s="2"/>
      <c r="T527" s="2"/>
      <c r="U527" s="2"/>
      <c r="V527" s="2"/>
      <c r="W527" s="2"/>
      <c r="X527" s="2"/>
      <c r="Y527" s="2"/>
      <c r="Z527" s="2"/>
    </row>
    <row r="528" spans="1:26" ht="1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ht="16">
      <c r="A529" s="2"/>
      <c r="B529" s="2" t="s">
        <v>240</v>
      </c>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ht="1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ht="16">
      <c r="B531" s="59" t="s">
        <v>131</v>
      </c>
      <c r="C531" s="59"/>
      <c r="D531" s="59"/>
      <c r="E531" s="60" t="s">
        <v>91</v>
      </c>
      <c r="F531" s="61" t="s">
        <v>196</v>
      </c>
      <c r="G531" s="61"/>
      <c r="H531" s="61"/>
      <c r="I531" s="61" t="s">
        <v>78</v>
      </c>
      <c r="J531" s="11"/>
      <c r="K531" s="2"/>
      <c r="L531" s="2"/>
      <c r="M531" s="2"/>
      <c r="N531" s="2"/>
      <c r="O531" s="2"/>
      <c r="P531" s="2"/>
      <c r="Q531" s="2"/>
      <c r="R531" s="2"/>
      <c r="S531" s="2"/>
      <c r="T531" s="2"/>
      <c r="U531" s="2"/>
      <c r="V531" s="2"/>
      <c r="W531" s="2"/>
      <c r="X531" s="2"/>
      <c r="Y531" s="2"/>
      <c r="Z531" s="2"/>
    </row>
    <row r="532" spans="1:26" ht="34">
      <c r="B532" s="21" t="s">
        <v>66</v>
      </c>
      <c r="C532" s="63" t="s">
        <v>215</v>
      </c>
      <c r="D532" s="63" t="s">
        <v>226</v>
      </c>
      <c r="E532" s="21" t="s">
        <v>241</v>
      </c>
      <c r="F532" s="63" t="s">
        <v>202</v>
      </c>
      <c r="G532" s="73" t="s">
        <v>227</v>
      </c>
      <c r="H532" s="4"/>
      <c r="I532" s="2" t="s">
        <v>197</v>
      </c>
      <c r="J532" s="63" t="s">
        <v>208</v>
      </c>
      <c r="K532" s="2"/>
      <c r="L532" s="2"/>
      <c r="M532" s="2"/>
      <c r="N532" s="2"/>
      <c r="O532" s="2"/>
      <c r="P532" s="2"/>
      <c r="Q532" s="2"/>
      <c r="R532" s="2"/>
      <c r="S532" s="2"/>
      <c r="T532" s="2"/>
      <c r="U532" s="2"/>
      <c r="V532" s="2"/>
      <c r="W532" s="2"/>
      <c r="X532" s="2"/>
      <c r="Y532" s="2"/>
      <c r="Z532" s="2"/>
    </row>
    <row r="533" spans="1:26" ht="16">
      <c r="A533" s="63" t="s">
        <v>323</v>
      </c>
      <c r="B533" s="64">
        <v>80000</v>
      </c>
      <c r="C533" s="5"/>
      <c r="D533" s="5"/>
      <c r="E533" s="5"/>
      <c r="F533" s="5"/>
      <c r="G533" s="5"/>
      <c r="H533" s="4"/>
      <c r="I533" s="58">
        <f>B533</f>
        <v>80000</v>
      </c>
      <c r="J533" s="63"/>
      <c r="K533" s="2" t="str">
        <f t="shared" ref="K533:K534" si="6">IF(SUM(B533:E533)=SUM(F533:J533),"מאוזן","לא מאוזן")</f>
        <v>מאוזן</v>
      </c>
      <c r="L533" s="2"/>
      <c r="M533" s="2"/>
      <c r="N533" s="2"/>
      <c r="O533" s="2"/>
      <c r="P533" s="2"/>
      <c r="Q533" s="2"/>
      <c r="R533" s="2"/>
      <c r="S533" s="2"/>
      <c r="T533" s="2"/>
      <c r="U533" s="2"/>
      <c r="V533" s="2"/>
      <c r="W533" s="2"/>
      <c r="X533" s="2"/>
      <c r="Y533" s="2"/>
      <c r="Z533" s="2"/>
    </row>
    <row r="534" spans="1:26" ht="16">
      <c r="A534" s="63" t="s">
        <v>324</v>
      </c>
      <c r="B534" s="64">
        <v>100000</v>
      </c>
      <c r="C534" s="5"/>
      <c r="D534" s="5"/>
      <c r="E534" s="5"/>
      <c r="F534" s="64">
        <f>B534</f>
        <v>100000</v>
      </c>
      <c r="G534" s="5"/>
      <c r="H534" s="4"/>
      <c r="I534" s="4"/>
      <c r="J534" s="63"/>
      <c r="K534" s="2" t="str">
        <f t="shared" si="6"/>
        <v>מאוזן</v>
      </c>
      <c r="L534" s="2"/>
      <c r="M534" s="2"/>
      <c r="N534" s="2"/>
      <c r="O534" s="2"/>
      <c r="P534" s="2"/>
      <c r="Q534" s="2"/>
      <c r="R534" s="2"/>
      <c r="S534" s="2"/>
      <c r="T534" s="2"/>
      <c r="U534" s="2"/>
      <c r="V534" s="2"/>
      <c r="W534" s="2"/>
      <c r="X534" s="2"/>
      <c r="Y534" s="2"/>
      <c r="Z534" s="2"/>
    </row>
    <row r="535" spans="1:26" ht="16">
      <c r="A535" s="63" t="s">
        <v>328</v>
      </c>
      <c r="B535" s="66">
        <v>-5000</v>
      </c>
      <c r="C535" s="4"/>
      <c r="D535" s="5"/>
      <c r="E535" s="4"/>
      <c r="F535" s="4"/>
      <c r="G535" s="5"/>
      <c r="H535" s="4"/>
      <c r="I535" s="4"/>
      <c r="J535" s="66">
        <f>B535</f>
        <v>-5000</v>
      </c>
      <c r="K535" s="2" t="str">
        <f>IF(SUM(B535:E535)=SUM(F535:J535),"מאוזן","לא מאוזן")</f>
        <v>מאוזן</v>
      </c>
      <c r="L535" s="2"/>
      <c r="M535" s="2"/>
      <c r="N535" s="2"/>
      <c r="O535" s="2"/>
      <c r="P535" s="2"/>
      <c r="Q535" s="2"/>
      <c r="R535" s="2"/>
      <c r="S535" s="2"/>
      <c r="T535" s="2"/>
      <c r="U535" s="2"/>
      <c r="V535" s="2"/>
      <c r="W535" s="2"/>
      <c r="X535" s="2"/>
      <c r="Y535" s="2"/>
      <c r="Z535" s="2"/>
    </row>
    <row r="536" spans="1:26" ht="16">
      <c r="A536" s="63" t="s">
        <v>333</v>
      </c>
      <c r="B536" s="66">
        <v>-20000</v>
      </c>
      <c r="C536" s="66">
        <f>-B536</f>
        <v>20000</v>
      </c>
      <c r="D536" s="63"/>
      <c r="E536" s="2"/>
      <c r="F536" s="2"/>
      <c r="G536" s="63"/>
      <c r="H536" s="2"/>
      <c r="I536" s="2"/>
      <c r="J536" s="2"/>
      <c r="K536" s="2" t="str">
        <f>IF(SUM(B536:E536)=SUM(F536:J536),"מאוזן","לא מאוזן")</f>
        <v>מאוזן</v>
      </c>
      <c r="L536" s="2"/>
      <c r="M536" s="2"/>
      <c r="N536" s="2"/>
      <c r="O536" s="2"/>
      <c r="P536" s="2"/>
      <c r="Q536" s="2"/>
      <c r="R536" s="2"/>
      <c r="S536" s="2"/>
      <c r="T536" s="2"/>
      <c r="U536" s="2"/>
      <c r="V536" s="2"/>
      <c r="W536" s="2"/>
      <c r="X536" s="2"/>
      <c r="Y536" s="2"/>
      <c r="Z536" s="2"/>
    </row>
    <row r="537" spans="1:26" ht="16">
      <c r="A537" s="63" t="s">
        <v>348</v>
      </c>
      <c r="B537" s="66">
        <v>-22000</v>
      </c>
      <c r="C537" s="2"/>
      <c r="D537" s="64">
        <v>30000</v>
      </c>
      <c r="E537" s="2"/>
      <c r="F537" s="2"/>
      <c r="G537" s="64">
        <v>8000</v>
      </c>
      <c r="H537" s="2"/>
      <c r="I537" s="2"/>
      <c r="J537" s="2"/>
      <c r="K537" s="2" t="str">
        <f t="shared" ref="K537:K539" si="7">IF(SUM(B537:E537)=SUM(F537:J537),"מאוזן","לא מאוזן")</f>
        <v>מאוזן</v>
      </c>
      <c r="L537" s="2"/>
      <c r="M537" s="2"/>
      <c r="N537" s="2"/>
      <c r="O537" s="2"/>
      <c r="P537" s="2"/>
      <c r="Q537" s="2"/>
      <c r="R537" s="2"/>
      <c r="S537" s="2"/>
      <c r="T537" s="2"/>
      <c r="U537" s="2"/>
      <c r="V537" s="2"/>
      <c r="W537" s="2"/>
      <c r="X537" s="2"/>
      <c r="Y537" s="2"/>
      <c r="Z537" s="2"/>
    </row>
    <row r="538" spans="1:26" ht="16">
      <c r="A538" s="2" t="s">
        <v>351</v>
      </c>
      <c r="B538" s="66">
        <v>-8000</v>
      </c>
      <c r="C538" s="63"/>
      <c r="D538" s="63"/>
      <c r="E538" s="63"/>
      <c r="F538" s="63"/>
      <c r="G538" s="66">
        <f>B538</f>
        <v>-8000</v>
      </c>
      <c r="H538" s="2"/>
      <c r="I538" s="2"/>
      <c r="J538" s="2"/>
      <c r="K538" s="2" t="str">
        <f t="shared" si="7"/>
        <v>מאוזן</v>
      </c>
      <c r="L538" s="2"/>
      <c r="M538" s="2"/>
      <c r="N538" s="2"/>
      <c r="O538" s="2"/>
      <c r="P538" s="2"/>
      <c r="Q538" s="2"/>
      <c r="R538" s="2"/>
      <c r="S538" s="2"/>
      <c r="T538" s="2"/>
      <c r="U538" s="2"/>
      <c r="V538" s="2"/>
      <c r="W538" s="2"/>
      <c r="X538" s="2"/>
      <c r="Y538" s="2"/>
      <c r="Z538" s="2"/>
    </row>
    <row r="539" spans="1:26" ht="16">
      <c r="A539" s="21" t="s">
        <v>354</v>
      </c>
      <c r="B539" s="65">
        <f>F527</f>
        <v>-15000</v>
      </c>
      <c r="C539" s="21"/>
      <c r="D539" s="21"/>
      <c r="E539" s="62">
        <v>40000</v>
      </c>
      <c r="F539" s="21"/>
      <c r="G539" s="62">
        <v>25000</v>
      </c>
      <c r="H539" s="2"/>
      <c r="I539" s="2"/>
      <c r="J539" s="2"/>
      <c r="K539" s="2" t="str">
        <f t="shared" si="7"/>
        <v>מאוזן</v>
      </c>
      <c r="L539" s="2"/>
      <c r="M539" s="2"/>
      <c r="N539" s="2"/>
      <c r="O539" s="2"/>
      <c r="P539" s="2"/>
      <c r="Q539" s="2"/>
      <c r="R539" s="2"/>
      <c r="S539" s="2"/>
      <c r="T539" s="2"/>
      <c r="U539" s="2"/>
      <c r="V539" s="2"/>
      <c r="W539" s="2"/>
      <c r="X539" s="2"/>
      <c r="Y539" s="2"/>
      <c r="Z539" s="2"/>
    </row>
    <row r="540" spans="1:26" ht="1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ht="16">
      <c r="A541" s="4" t="s">
        <v>242</v>
      </c>
      <c r="B541" s="4" t="s">
        <v>243</v>
      </c>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ht="16">
      <c r="A542" s="2"/>
      <c r="B542" s="4" t="s">
        <v>244</v>
      </c>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ht="1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ht="16">
      <c r="A544" s="2"/>
      <c r="B544" s="2" t="s">
        <v>282</v>
      </c>
      <c r="C544" s="2"/>
      <c r="D544" s="2"/>
      <c r="E544" s="2"/>
      <c r="F544" s="2"/>
      <c r="G544" s="58">
        <v>130000</v>
      </c>
      <c r="H544" s="2"/>
      <c r="I544" s="2" t="s">
        <v>245</v>
      </c>
      <c r="J544" s="2"/>
      <c r="K544" s="2"/>
      <c r="L544" s="2"/>
      <c r="M544" s="2"/>
      <c r="N544" s="2"/>
      <c r="O544" s="2"/>
      <c r="P544" s="2"/>
      <c r="Q544" s="2"/>
      <c r="R544" s="2"/>
      <c r="S544" s="2"/>
      <c r="T544" s="2"/>
      <c r="U544" s="2"/>
      <c r="V544" s="2"/>
      <c r="W544" s="2"/>
      <c r="X544" s="2"/>
      <c r="Y544" s="2"/>
      <c r="Z544" s="2"/>
    </row>
    <row r="545" spans="1:26" ht="1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ht="16">
      <c r="A546" s="2"/>
      <c r="B546" s="4" t="s">
        <v>246</v>
      </c>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ht="16">
      <c r="A547" s="2"/>
      <c r="B547" s="2" t="s">
        <v>356</v>
      </c>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ht="16">
      <c r="A548" s="2"/>
      <c r="B548" s="2" t="s">
        <v>247</v>
      </c>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ht="17" thickBot="1">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ht="16">
      <c r="A550" s="2"/>
      <c r="B550" s="122" t="s">
        <v>283</v>
      </c>
      <c r="C550" s="99"/>
      <c r="D550" s="99"/>
      <c r="E550" s="99"/>
      <c r="F550" s="99"/>
      <c r="G550" s="99"/>
      <c r="H550" s="100"/>
      <c r="I550" s="2"/>
      <c r="J550" s="2"/>
      <c r="K550" s="2"/>
      <c r="L550" s="2"/>
      <c r="M550" s="2"/>
      <c r="N550" s="2"/>
      <c r="O550" s="2"/>
      <c r="P550" s="2"/>
      <c r="Q550" s="2"/>
      <c r="R550" s="2"/>
      <c r="S550" s="2"/>
      <c r="T550" s="2"/>
      <c r="U550" s="2"/>
      <c r="V550" s="2"/>
      <c r="W550" s="2"/>
      <c r="X550" s="2"/>
      <c r="Y550" s="2"/>
      <c r="Z550" s="2"/>
    </row>
    <row r="551" spans="1:26" ht="16">
      <c r="A551" s="2"/>
      <c r="B551" s="123" t="s">
        <v>284</v>
      </c>
      <c r="C551" s="2"/>
      <c r="D551" s="2"/>
      <c r="E551" s="2"/>
      <c r="F551" s="2"/>
      <c r="G551" s="2"/>
      <c r="H551" s="124"/>
      <c r="I551" s="2"/>
      <c r="J551" s="2"/>
      <c r="K551" s="2"/>
      <c r="L551" s="2"/>
      <c r="M551" s="2"/>
      <c r="N551" s="2"/>
      <c r="O551" s="2"/>
      <c r="P551" s="2"/>
      <c r="Q551" s="2"/>
      <c r="R551" s="2"/>
      <c r="S551" s="2"/>
      <c r="T551" s="2"/>
      <c r="U551" s="2"/>
      <c r="V551" s="2"/>
      <c r="W551" s="2"/>
      <c r="X551" s="2"/>
      <c r="Y551" s="2"/>
      <c r="Z551" s="2"/>
    </row>
    <row r="552" spans="1:26" ht="17" thickBot="1">
      <c r="A552" s="2"/>
      <c r="B552" s="125" t="s">
        <v>285</v>
      </c>
      <c r="C552" s="126"/>
      <c r="D552" s="126"/>
      <c r="E552" s="126"/>
      <c r="F552" s="126"/>
      <c r="G552" s="126"/>
      <c r="H552" s="127"/>
      <c r="I552" s="2"/>
      <c r="J552" s="2"/>
      <c r="K552" s="2"/>
      <c r="L552" s="2"/>
      <c r="M552" s="2"/>
      <c r="N552" s="2"/>
      <c r="O552" s="2"/>
      <c r="P552" s="2"/>
      <c r="Q552" s="2"/>
      <c r="R552" s="2"/>
      <c r="S552" s="2"/>
      <c r="T552" s="2"/>
      <c r="U552" s="2"/>
      <c r="V552" s="2"/>
      <c r="W552" s="2"/>
      <c r="X552" s="2"/>
      <c r="Y552" s="2"/>
      <c r="Z552" s="2"/>
    </row>
    <row r="553" spans="1:26" ht="1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ht="1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ht="16">
      <c r="B555" s="59" t="s">
        <v>131</v>
      </c>
      <c r="C555" s="59"/>
      <c r="D555" s="59"/>
      <c r="E555" s="68"/>
      <c r="F555" s="60" t="s">
        <v>91</v>
      </c>
      <c r="G555" s="61" t="s">
        <v>196</v>
      </c>
      <c r="H555" s="61"/>
      <c r="I555" s="61"/>
      <c r="J555" s="61" t="s">
        <v>78</v>
      </c>
      <c r="K555" s="11"/>
      <c r="L555" s="11"/>
      <c r="M555" s="2"/>
      <c r="N555" s="2"/>
      <c r="O555" s="2"/>
      <c r="P555" s="2"/>
      <c r="Q555" s="2"/>
      <c r="R555" s="2"/>
      <c r="S555" s="2"/>
      <c r="T555" s="2"/>
      <c r="U555" s="2"/>
      <c r="V555" s="2"/>
      <c r="W555" s="2"/>
      <c r="X555" s="2"/>
      <c r="Y555" s="2"/>
      <c r="Z555" s="2"/>
    </row>
    <row r="556" spans="1:26" ht="34">
      <c r="B556" s="21" t="s">
        <v>66</v>
      </c>
      <c r="C556" s="63" t="s">
        <v>215</v>
      </c>
      <c r="D556" s="63" t="s">
        <v>226</v>
      </c>
      <c r="E556" s="63" t="s">
        <v>241</v>
      </c>
      <c r="F556" s="74" t="s">
        <v>248</v>
      </c>
      <c r="G556" s="73" t="s">
        <v>202</v>
      </c>
      <c r="H556" s="73" t="s">
        <v>227</v>
      </c>
      <c r="I556" s="5"/>
      <c r="J556" s="63" t="s">
        <v>197</v>
      </c>
      <c r="K556" s="63" t="s">
        <v>208</v>
      </c>
      <c r="L556" s="2" t="s">
        <v>249</v>
      </c>
      <c r="M556" s="2"/>
      <c r="N556" s="2"/>
      <c r="O556" s="2"/>
      <c r="P556" s="2"/>
      <c r="Q556" s="2"/>
      <c r="R556" s="2"/>
      <c r="S556" s="2"/>
      <c r="T556" s="2"/>
      <c r="U556" s="2"/>
      <c r="V556" s="2"/>
      <c r="W556" s="2"/>
      <c r="X556" s="2"/>
      <c r="Y556" s="2"/>
      <c r="Z556" s="2"/>
    </row>
    <row r="557" spans="1:26" ht="16">
      <c r="A557" s="63" t="s">
        <v>323</v>
      </c>
      <c r="B557" s="64">
        <v>80000</v>
      </c>
      <c r="C557" s="5"/>
      <c r="D557" s="5"/>
      <c r="E557" s="5"/>
      <c r="G557" s="5"/>
      <c r="H557" s="5"/>
      <c r="I557" s="5"/>
      <c r="J557" s="64">
        <f>B557</f>
        <v>80000</v>
      </c>
      <c r="K557" s="63"/>
      <c r="L557" s="2"/>
      <c r="M557" s="2" t="str">
        <f t="shared" ref="M557:M564" si="8">IF(SUM(B557:F557)=SUM(G557:L557),"מאוזן","לא מאוזן")</f>
        <v>מאוזן</v>
      </c>
      <c r="N557" s="2"/>
      <c r="O557" s="2"/>
      <c r="P557" s="2"/>
      <c r="Q557" s="2"/>
      <c r="R557" s="2"/>
      <c r="S557" s="2"/>
      <c r="T557" s="2"/>
      <c r="U557" s="2"/>
      <c r="V557" s="2"/>
      <c r="W557" s="2"/>
      <c r="X557" s="2"/>
      <c r="Y557" s="2"/>
      <c r="Z557" s="2"/>
    </row>
    <row r="558" spans="1:26" ht="16">
      <c r="A558" s="63" t="s">
        <v>324</v>
      </c>
      <c r="B558" s="64">
        <v>100000</v>
      </c>
      <c r="C558" s="5"/>
      <c r="D558" s="5"/>
      <c r="E558" s="5"/>
      <c r="G558" s="64">
        <f>B558</f>
        <v>100000</v>
      </c>
      <c r="H558" s="5"/>
      <c r="I558" s="5"/>
      <c r="J558" s="5"/>
      <c r="K558" s="63"/>
      <c r="L558" s="2"/>
      <c r="M558" s="2" t="str">
        <f t="shared" si="8"/>
        <v>מאוזן</v>
      </c>
      <c r="N558" s="2"/>
      <c r="O558" s="2"/>
      <c r="P558" s="2"/>
      <c r="Q558" s="2"/>
      <c r="R558" s="2"/>
      <c r="S558" s="2"/>
      <c r="T558" s="2"/>
      <c r="U558" s="2"/>
      <c r="V558" s="2"/>
      <c r="W558" s="2"/>
      <c r="X558" s="2"/>
      <c r="Y558" s="2"/>
      <c r="Z558" s="2"/>
    </row>
    <row r="559" spans="1:26" ht="16">
      <c r="A559" s="63" t="s">
        <v>328</v>
      </c>
      <c r="B559" s="66">
        <v>-5000</v>
      </c>
      <c r="C559" s="5"/>
      <c r="D559" s="5"/>
      <c r="E559" s="5"/>
      <c r="G559" s="5"/>
      <c r="H559" s="5"/>
      <c r="I559" s="5"/>
      <c r="J559" s="5"/>
      <c r="K559" s="66">
        <f>B559</f>
        <v>-5000</v>
      </c>
      <c r="L559" s="2"/>
      <c r="M559" s="2" t="str">
        <f t="shared" si="8"/>
        <v>מאוזן</v>
      </c>
      <c r="N559" s="2"/>
      <c r="O559" s="2"/>
      <c r="P559" s="2"/>
      <c r="Q559" s="2"/>
      <c r="R559" s="2"/>
      <c r="S559" s="2"/>
      <c r="T559" s="2"/>
      <c r="U559" s="2"/>
      <c r="V559" s="2"/>
      <c r="W559" s="2"/>
      <c r="X559" s="2"/>
      <c r="Y559" s="2"/>
      <c r="Z559" s="2"/>
    </row>
    <row r="560" spans="1:26" ht="16">
      <c r="A560" s="63" t="s">
        <v>333</v>
      </c>
      <c r="B560" s="66">
        <v>-20000</v>
      </c>
      <c r="C560" s="66">
        <f>-B560</f>
        <v>20000</v>
      </c>
      <c r="D560" s="63"/>
      <c r="E560" s="63"/>
      <c r="G560" s="63"/>
      <c r="H560" s="63"/>
      <c r="I560" s="63"/>
      <c r="J560" s="63"/>
      <c r="K560" s="63"/>
      <c r="L560" s="2"/>
      <c r="M560" s="2" t="str">
        <f t="shared" si="8"/>
        <v>מאוזן</v>
      </c>
      <c r="N560" s="2"/>
      <c r="O560" s="2"/>
      <c r="P560" s="2"/>
      <c r="Q560" s="2"/>
      <c r="R560" s="2"/>
      <c r="S560" s="2"/>
      <c r="T560" s="2"/>
      <c r="U560" s="2"/>
      <c r="V560" s="2"/>
      <c r="W560" s="2"/>
      <c r="X560" s="2"/>
      <c r="Y560" s="2"/>
      <c r="Z560" s="2"/>
    </row>
    <row r="561" spans="1:26" ht="16">
      <c r="A561" s="63" t="s">
        <v>348</v>
      </c>
      <c r="B561" s="66">
        <v>-22000</v>
      </c>
      <c r="C561" s="63"/>
      <c r="D561" s="64">
        <v>30000</v>
      </c>
      <c r="E561" s="63"/>
      <c r="G561" s="63"/>
      <c r="H561" s="64">
        <v>8000</v>
      </c>
      <c r="I561" s="63"/>
      <c r="J561" s="63"/>
      <c r="K561" s="63"/>
      <c r="L561" s="2"/>
      <c r="M561" s="2" t="str">
        <f t="shared" si="8"/>
        <v>מאוזן</v>
      </c>
      <c r="N561" s="2"/>
      <c r="O561" s="2"/>
      <c r="P561" s="2"/>
      <c r="Q561" s="2"/>
      <c r="R561" s="2"/>
      <c r="S561" s="2"/>
      <c r="T561" s="2"/>
      <c r="U561" s="2"/>
      <c r="V561" s="2"/>
      <c r="W561" s="2"/>
      <c r="X561" s="2"/>
      <c r="Y561" s="2"/>
      <c r="Z561" s="2"/>
    </row>
    <row r="562" spans="1:26" ht="16">
      <c r="A562" s="2" t="s">
        <v>351</v>
      </c>
      <c r="B562" s="66">
        <v>-8000</v>
      </c>
      <c r="C562" s="63"/>
      <c r="D562" s="63"/>
      <c r="E562" s="63"/>
      <c r="G562" s="63"/>
      <c r="H562" s="66">
        <f>B562</f>
        <v>-8000</v>
      </c>
      <c r="I562" s="63"/>
      <c r="J562" s="63"/>
      <c r="K562" s="63"/>
      <c r="L562" s="2"/>
      <c r="M562" s="2" t="str">
        <f t="shared" si="8"/>
        <v>מאוזן</v>
      </c>
      <c r="N562" s="2"/>
      <c r="O562" s="2"/>
      <c r="P562" s="2"/>
      <c r="Q562" s="2"/>
      <c r="R562" s="2"/>
      <c r="S562" s="2"/>
      <c r="T562" s="2"/>
      <c r="U562" s="2"/>
      <c r="V562" s="2"/>
      <c r="W562" s="2"/>
      <c r="X562" s="2"/>
      <c r="Y562" s="2"/>
      <c r="Z562" s="2"/>
    </row>
    <row r="563" spans="1:26" ht="16">
      <c r="A563" s="2" t="s">
        <v>354</v>
      </c>
      <c r="B563" s="66">
        <f>-15000</f>
        <v>-15000</v>
      </c>
      <c r="C563" s="63"/>
      <c r="D563" s="63"/>
      <c r="E563" s="64">
        <v>40000</v>
      </c>
      <c r="G563" s="63"/>
      <c r="H563" s="64">
        <v>25000</v>
      </c>
      <c r="I563" s="63"/>
      <c r="J563" s="63"/>
      <c r="K563" s="63"/>
      <c r="L563" s="2"/>
      <c r="M563" s="2" t="str">
        <f t="shared" si="8"/>
        <v>מאוזן</v>
      </c>
      <c r="N563" s="2"/>
      <c r="O563" s="2"/>
      <c r="P563" s="2"/>
      <c r="Q563" s="2"/>
      <c r="R563" s="2"/>
      <c r="S563" s="2"/>
      <c r="T563" s="2"/>
      <c r="U563" s="2"/>
      <c r="V563" s="2"/>
      <c r="W563" s="2"/>
      <c r="X563" s="2"/>
      <c r="Y563" s="2"/>
      <c r="Z563" s="2"/>
    </row>
    <row r="564" spans="1:26" ht="16">
      <c r="A564" s="21" t="s">
        <v>355</v>
      </c>
      <c r="B564" s="62">
        <v>130000</v>
      </c>
      <c r="C564" s="2"/>
      <c r="D564" s="2"/>
      <c r="E564" s="2"/>
      <c r="F564" s="62">
        <v>70000</v>
      </c>
      <c r="G564" s="2"/>
      <c r="H564" s="2"/>
      <c r="I564" s="2"/>
      <c r="J564" s="2"/>
      <c r="K564" s="2"/>
      <c r="L564" s="62">
        <v>200000</v>
      </c>
      <c r="M564" s="2" t="str">
        <f t="shared" si="8"/>
        <v>מאוזן</v>
      </c>
      <c r="N564" s="2"/>
      <c r="O564" s="2"/>
      <c r="P564" s="2"/>
      <c r="Q564" s="2"/>
      <c r="R564" s="2"/>
      <c r="S564" s="2"/>
      <c r="T564" s="2"/>
      <c r="U564" s="2"/>
      <c r="V564" s="2"/>
      <c r="W564" s="2"/>
      <c r="X564" s="2"/>
      <c r="Y564" s="2"/>
      <c r="Z564" s="2"/>
    </row>
    <row r="565" spans="1:26" ht="16">
      <c r="A565" s="2"/>
      <c r="B565" s="2"/>
      <c r="C565" s="2"/>
      <c r="D565" s="2"/>
      <c r="E565" s="2"/>
      <c r="F565" s="2"/>
      <c r="G565" s="2"/>
      <c r="H565" s="2"/>
      <c r="I565" s="2"/>
      <c r="J565" s="2"/>
      <c r="K565" s="2"/>
      <c r="L565" s="39"/>
      <c r="M565" s="2"/>
      <c r="N565" s="2"/>
      <c r="O565" s="2"/>
      <c r="P565" s="2"/>
      <c r="Q565" s="2"/>
      <c r="R565" s="2"/>
      <c r="S565" s="2"/>
      <c r="T565" s="2"/>
      <c r="U565" s="2"/>
      <c r="V565" s="2"/>
      <c r="W565" s="2"/>
      <c r="X565" s="2"/>
      <c r="Y565" s="2"/>
      <c r="Z565" s="2"/>
    </row>
    <row r="566" spans="1:26" ht="16">
      <c r="A566" s="4" t="s">
        <v>250</v>
      </c>
      <c r="B566" s="4" t="s">
        <v>359</v>
      </c>
      <c r="C566" s="2"/>
      <c r="D566" s="2"/>
      <c r="E566" s="2"/>
      <c r="F566" s="2"/>
      <c r="G566" s="2"/>
      <c r="H566" s="2"/>
      <c r="I566" s="2"/>
      <c r="J566" s="2"/>
      <c r="K566" s="2"/>
      <c r="L566" s="39"/>
      <c r="M566" s="2"/>
      <c r="N566" s="2"/>
      <c r="O566" s="2"/>
      <c r="P566" s="2"/>
      <c r="Q566" s="2"/>
      <c r="R566" s="2"/>
      <c r="S566" s="2"/>
      <c r="T566" s="2"/>
      <c r="U566" s="2"/>
      <c r="V566" s="2"/>
      <c r="W566" s="2"/>
      <c r="X566" s="2"/>
      <c r="Y566" s="2"/>
      <c r="Z566" s="2"/>
    </row>
    <row r="567" spans="1:26" ht="16">
      <c r="A567" s="2"/>
      <c r="B567" s="2"/>
      <c r="C567" s="2"/>
      <c r="D567" s="2"/>
      <c r="E567" s="2"/>
      <c r="F567" s="2"/>
      <c r="G567" s="2"/>
      <c r="H567" s="2"/>
      <c r="I567" s="2"/>
      <c r="J567" s="2"/>
      <c r="K567" s="2"/>
      <c r="L567" s="39"/>
      <c r="M567" s="2"/>
      <c r="N567" s="2"/>
      <c r="O567" s="2"/>
      <c r="P567" s="2"/>
      <c r="Q567" s="2"/>
      <c r="R567" s="2"/>
      <c r="S567" s="2"/>
      <c r="T567" s="2"/>
      <c r="U567" s="2"/>
      <c r="V567" s="2"/>
      <c r="W567" s="2"/>
      <c r="X567" s="2"/>
      <c r="Y567" s="2"/>
      <c r="Z567" s="2"/>
    </row>
    <row r="568" spans="1:26" ht="16">
      <c r="A568" s="2"/>
      <c r="B568" s="2"/>
      <c r="C568" s="2"/>
      <c r="D568" s="2"/>
      <c r="E568" s="2"/>
      <c r="F568" s="2"/>
      <c r="G568" s="2"/>
      <c r="H568" s="2"/>
      <c r="I568" s="2"/>
      <c r="J568" s="2"/>
      <c r="K568" s="2"/>
      <c r="L568" s="39"/>
      <c r="M568" s="2"/>
      <c r="N568" s="2"/>
      <c r="O568" s="2"/>
      <c r="P568" s="2"/>
      <c r="Q568" s="2"/>
      <c r="R568" s="2"/>
      <c r="S568" s="2"/>
      <c r="T568" s="2"/>
      <c r="U568" s="2"/>
      <c r="V568" s="2"/>
      <c r="W568" s="2"/>
      <c r="X568" s="2"/>
      <c r="Y568" s="2"/>
      <c r="Z568" s="2"/>
    </row>
    <row r="569" spans="1:26" ht="16">
      <c r="A569" s="2"/>
      <c r="B569" s="34" t="s">
        <v>360</v>
      </c>
      <c r="C569" s="2" t="s">
        <v>361</v>
      </c>
      <c r="D569" s="2"/>
      <c r="E569" s="2"/>
      <c r="F569" s="2"/>
      <c r="G569" s="2"/>
      <c r="H569" s="2"/>
      <c r="I569" s="2"/>
      <c r="J569" s="2"/>
      <c r="K569" s="2"/>
      <c r="L569" s="39"/>
      <c r="M569" s="2"/>
      <c r="N569" s="2"/>
      <c r="O569" s="2"/>
      <c r="P569" s="2"/>
      <c r="Q569" s="2"/>
      <c r="R569" s="2"/>
      <c r="S569" s="2"/>
      <c r="T569" s="2"/>
      <c r="U569" s="2"/>
      <c r="V569" s="2"/>
      <c r="W569" s="2"/>
      <c r="X569" s="2"/>
      <c r="Y569" s="2"/>
      <c r="Z569" s="2"/>
    </row>
    <row r="570" spans="1:26" ht="16">
      <c r="A570" s="2"/>
      <c r="B570" s="2"/>
      <c r="C570" s="2"/>
      <c r="D570" s="2"/>
      <c r="E570" s="2"/>
      <c r="F570" s="2"/>
      <c r="G570" s="2"/>
      <c r="H570" s="2"/>
      <c r="I570" s="2"/>
      <c r="J570" s="2"/>
      <c r="K570" s="2"/>
      <c r="L570" s="39"/>
      <c r="M570" s="2"/>
      <c r="N570" s="2"/>
      <c r="O570" s="2"/>
      <c r="P570" s="2"/>
      <c r="Q570" s="2"/>
      <c r="R570" s="2"/>
      <c r="S570" s="2"/>
      <c r="T570" s="2"/>
      <c r="U570" s="2"/>
      <c r="V570" s="2"/>
      <c r="W570" s="2"/>
      <c r="X570" s="2"/>
      <c r="Y570" s="2"/>
      <c r="Z570" s="2"/>
    </row>
    <row r="571" spans="1:26" ht="16">
      <c r="A571" s="2"/>
      <c r="B571" s="2" t="s">
        <v>251</v>
      </c>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ht="16">
      <c r="A572" s="2"/>
      <c r="B572" s="2" t="s">
        <v>252</v>
      </c>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ht="16">
      <c r="A573" s="2"/>
      <c r="B573" s="2" t="s">
        <v>253</v>
      </c>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ht="1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ht="16">
      <c r="B575" s="59" t="s">
        <v>131</v>
      </c>
      <c r="C575" s="59"/>
      <c r="D575" s="59"/>
      <c r="E575" s="68"/>
      <c r="F575" s="60" t="s">
        <v>91</v>
      </c>
      <c r="G575" s="61" t="s">
        <v>196</v>
      </c>
      <c r="H575" s="61"/>
      <c r="I575" s="61"/>
      <c r="J575" s="61" t="s">
        <v>78</v>
      </c>
      <c r="K575" s="11"/>
      <c r="L575" s="11"/>
      <c r="M575" s="2"/>
      <c r="N575" s="2"/>
      <c r="O575" s="2"/>
      <c r="P575" s="2"/>
      <c r="Q575" s="2"/>
      <c r="R575" s="2"/>
      <c r="S575" s="2"/>
      <c r="T575" s="2"/>
      <c r="U575" s="2"/>
      <c r="V575" s="2"/>
      <c r="W575" s="2"/>
      <c r="X575" s="2"/>
      <c r="Y575" s="2"/>
      <c r="Z575" s="2"/>
    </row>
    <row r="576" spans="1:26" ht="34">
      <c r="B576" s="21" t="s">
        <v>66</v>
      </c>
      <c r="C576" s="63" t="s">
        <v>215</v>
      </c>
      <c r="D576" s="63" t="s">
        <v>226</v>
      </c>
      <c r="E576" s="63" t="s">
        <v>241</v>
      </c>
      <c r="F576" s="63" t="s">
        <v>248</v>
      </c>
      <c r="G576" s="73" t="s">
        <v>202</v>
      </c>
      <c r="H576" s="73" t="s">
        <v>227</v>
      </c>
      <c r="I576" s="5"/>
      <c r="J576" s="63" t="s">
        <v>197</v>
      </c>
      <c r="K576" s="21" t="s">
        <v>208</v>
      </c>
      <c r="L576" s="2" t="s">
        <v>249</v>
      </c>
      <c r="M576" s="2"/>
      <c r="N576" s="2"/>
      <c r="O576" s="2"/>
      <c r="P576" s="2"/>
      <c r="Q576" s="2"/>
      <c r="R576" s="2"/>
      <c r="S576" s="2"/>
      <c r="T576" s="2"/>
      <c r="U576" s="2"/>
      <c r="V576" s="2"/>
      <c r="W576" s="2"/>
      <c r="X576" s="2"/>
      <c r="Y576" s="2"/>
      <c r="Z576" s="2"/>
    </row>
    <row r="577" spans="1:26" ht="16">
      <c r="A577" s="63" t="s">
        <v>323</v>
      </c>
      <c r="B577" s="64">
        <v>80000</v>
      </c>
      <c r="C577" s="5"/>
      <c r="D577" s="5"/>
      <c r="E577" s="5"/>
      <c r="G577" s="5"/>
      <c r="H577" s="5"/>
      <c r="I577" s="5"/>
      <c r="J577" s="64">
        <f>B577</f>
        <v>80000</v>
      </c>
      <c r="K577" s="63"/>
      <c r="L577" s="2"/>
      <c r="M577" s="2" t="str">
        <f t="shared" ref="M577:M588" si="9">IF(SUM(B577:F577)=SUM(G577:L577),"מאוזן","לא מאוזן")</f>
        <v>מאוזן</v>
      </c>
      <c r="N577" s="2"/>
      <c r="O577" s="2"/>
      <c r="P577" s="2"/>
      <c r="Q577" s="2"/>
      <c r="R577" s="2"/>
      <c r="S577" s="2"/>
      <c r="T577" s="2"/>
      <c r="U577" s="2"/>
      <c r="V577" s="2"/>
      <c r="W577" s="2"/>
      <c r="X577" s="2"/>
      <c r="Y577" s="2"/>
      <c r="Z577" s="2"/>
    </row>
    <row r="578" spans="1:26" ht="16">
      <c r="A578" s="63" t="s">
        <v>324</v>
      </c>
      <c r="B578" s="64">
        <v>100000</v>
      </c>
      <c r="C578" s="5"/>
      <c r="D578" s="5"/>
      <c r="E578" s="5"/>
      <c r="G578" s="64">
        <f>B578</f>
        <v>100000</v>
      </c>
      <c r="H578" s="5"/>
      <c r="I578" s="5"/>
      <c r="J578" s="5"/>
      <c r="K578" s="63"/>
      <c r="L578" s="2"/>
      <c r="M578" s="2" t="str">
        <f t="shared" si="9"/>
        <v>מאוזן</v>
      </c>
      <c r="N578" s="2"/>
      <c r="O578" s="2"/>
      <c r="P578" s="2"/>
      <c r="Q578" s="2"/>
      <c r="R578" s="2"/>
      <c r="S578" s="2"/>
      <c r="T578" s="2"/>
      <c r="U578" s="2"/>
      <c r="V578" s="2"/>
      <c r="W578" s="2"/>
      <c r="X578" s="2"/>
      <c r="Y578" s="2"/>
      <c r="Z578" s="2"/>
    </row>
    <row r="579" spans="1:26" ht="16">
      <c r="A579" s="63" t="s">
        <v>328</v>
      </c>
      <c r="B579" s="66">
        <v>-5000</v>
      </c>
      <c r="C579" s="5"/>
      <c r="D579" s="5"/>
      <c r="E579" s="5"/>
      <c r="G579" s="5"/>
      <c r="H579" s="5"/>
      <c r="I579" s="5"/>
      <c r="J579" s="5"/>
      <c r="K579" s="66">
        <f>B579</f>
        <v>-5000</v>
      </c>
      <c r="L579" s="2"/>
      <c r="M579" s="2" t="str">
        <f t="shared" si="9"/>
        <v>מאוזן</v>
      </c>
      <c r="N579" s="2"/>
      <c r="O579" s="2"/>
      <c r="P579" s="2"/>
      <c r="Q579" s="2"/>
      <c r="R579" s="2"/>
      <c r="S579" s="2"/>
      <c r="T579" s="2"/>
      <c r="U579" s="2"/>
      <c r="V579" s="2"/>
      <c r="W579" s="2"/>
      <c r="X579" s="2"/>
      <c r="Y579" s="2"/>
      <c r="Z579" s="2"/>
    </row>
    <row r="580" spans="1:26" ht="16">
      <c r="A580" s="63" t="s">
        <v>333</v>
      </c>
      <c r="B580" s="66">
        <v>-20000</v>
      </c>
      <c r="C580" s="66">
        <f>-B580</f>
        <v>20000</v>
      </c>
      <c r="D580" s="63"/>
      <c r="E580" s="63"/>
      <c r="G580" s="63"/>
      <c r="H580" s="63"/>
      <c r="I580" s="63"/>
      <c r="J580" s="63"/>
      <c r="K580" s="63"/>
      <c r="L580" s="2"/>
      <c r="M580" s="2" t="str">
        <f t="shared" si="9"/>
        <v>מאוזן</v>
      </c>
      <c r="N580" s="2"/>
      <c r="O580" s="2"/>
      <c r="P580" s="2"/>
      <c r="Q580" s="2"/>
      <c r="R580" s="2"/>
      <c r="S580" s="2"/>
      <c r="T580" s="2"/>
      <c r="U580" s="2"/>
      <c r="V580" s="2"/>
      <c r="W580" s="2"/>
      <c r="X580" s="2"/>
      <c r="Y580" s="2"/>
      <c r="Z580" s="2"/>
    </row>
    <row r="581" spans="1:26" ht="16">
      <c r="A581" s="63" t="s">
        <v>348</v>
      </c>
      <c r="B581" s="66">
        <v>-22000</v>
      </c>
      <c r="C581" s="63"/>
      <c r="D581" s="64">
        <v>30000</v>
      </c>
      <c r="E581" s="63"/>
      <c r="G581" s="63"/>
      <c r="H581" s="64">
        <v>8000</v>
      </c>
      <c r="I581" s="63"/>
      <c r="J581" s="63"/>
      <c r="K581" s="63"/>
      <c r="L581" s="2"/>
      <c r="M581" s="2" t="str">
        <f t="shared" si="9"/>
        <v>מאוזן</v>
      </c>
      <c r="N581" s="2"/>
      <c r="O581" s="2"/>
      <c r="P581" s="2"/>
      <c r="Q581" s="2"/>
      <c r="R581" s="2"/>
      <c r="S581" s="2"/>
      <c r="T581" s="2"/>
      <c r="U581" s="2"/>
      <c r="V581" s="2"/>
      <c r="W581" s="2"/>
      <c r="X581" s="2"/>
      <c r="Y581" s="2"/>
      <c r="Z581" s="2"/>
    </row>
    <row r="582" spans="1:26" ht="16">
      <c r="A582" s="2" t="s">
        <v>351</v>
      </c>
      <c r="B582" s="66">
        <v>-8000</v>
      </c>
      <c r="C582" s="63"/>
      <c r="D582" s="63"/>
      <c r="E582" s="63"/>
      <c r="G582" s="63"/>
      <c r="H582" s="66">
        <f>B582</f>
        <v>-8000</v>
      </c>
      <c r="I582" s="63"/>
      <c r="J582" s="63"/>
      <c r="K582" s="63"/>
      <c r="L582" s="2"/>
      <c r="M582" s="2" t="str">
        <f t="shared" si="9"/>
        <v>מאוזן</v>
      </c>
      <c r="N582" s="2"/>
      <c r="O582" s="2"/>
      <c r="P582" s="2"/>
      <c r="Q582" s="2"/>
      <c r="R582" s="2"/>
      <c r="S582" s="2"/>
      <c r="T582" s="2"/>
      <c r="U582" s="2"/>
      <c r="V582" s="2"/>
      <c r="W582" s="2"/>
      <c r="X582" s="2"/>
      <c r="Y582" s="2"/>
      <c r="Z582" s="2"/>
    </row>
    <row r="583" spans="1:26" ht="16">
      <c r="A583" s="2" t="s">
        <v>354</v>
      </c>
      <c r="B583" s="66">
        <f>-15000</f>
        <v>-15000</v>
      </c>
      <c r="C583" s="63"/>
      <c r="D583" s="63"/>
      <c r="E583" s="64">
        <v>40000</v>
      </c>
      <c r="G583" s="63"/>
      <c r="H583" s="64">
        <v>25000</v>
      </c>
      <c r="I583" s="63"/>
      <c r="J583" s="63"/>
      <c r="K583" s="63"/>
      <c r="L583" s="2"/>
      <c r="M583" s="2" t="str">
        <f t="shared" si="9"/>
        <v>מאוזן</v>
      </c>
      <c r="N583" s="2"/>
      <c r="O583" s="2"/>
      <c r="P583" s="2"/>
      <c r="Q583" s="2"/>
      <c r="R583" s="2"/>
      <c r="S583" s="2"/>
      <c r="T583" s="2"/>
      <c r="U583" s="2"/>
      <c r="V583" s="2"/>
      <c r="W583" s="2"/>
      <c r="X583" s="2"/>
      <c r="Y583" s="2"/>
      <c r="Z583" s="2"/>
    </row>
    <row r="584" spans="1:26" ht="17" customHeight="1">
      <c r="A584" s="39" t="s">
        <v>355</v>
      </c>
      <c r="B584" s="69">
        <v>130000</v>
      </c>
      <c r="C584" s="70"/>
      <c r="D584" s="70"/>
      <c r="E584" s="70"/>
      <c r="F584" s="69">
        <v>70000</v>
      </c>
      <c r="G584" s="70"/>
      <c r="H584" s="70"/>
      <c r="I584" s="70"/>
      <c r="J584" s="70"/>
      <c r="K584" s="70"/>
      <c r="L584" s="69">
        <v>200000</v>
      </c>
      <c r="M584" s="2" t="str">
        <f t="shared" si="9"/>
        <v>מאוזן</v>
      </c>
      <c r="N584" s="2"/>
      <c r="O584" s="2"/>
      <c r="P584" s="2"/>
      <c r="Q584" s="2"/>
      <c r="R584" s="2"/>
      <c r="S584" s="2"/>
      <c r="T584" s="2"/>
      <c r="U584" s="2"/>
      <c r="V584" s="2"/>
      <c r="W584" s="2"/>
      <c r="X584" s="2"/>
      <c r="Y584" s="2"/>
      <c r="Z584" s="2"/>
    </row>
    <row r="585" spans="1:26" ht="16">
      <c r="A585" s="21" t="s">
        <v>357</v>
      </c>
      <c r="B585" s="65">
        <f t="shared" ref="B585:B586" si="10">K585</f>
        <v>-14000</v>
      </c>
      <c r="C585" s="2"/>
      <c r="D585" s="2"/>
      <c r="E585" s="2"/>
      <c r="F585" s="2"/>
      <c r="G585" s="2"/>
      <c r="H585" s="2"/>
      <c r="I585" s="2"/>
      <c r="J585" s="2"/>
      <c r="K585" s="65">
        <v>-14000</v>
      </c>
      <c r="L585" s="2"/>
      <c r="M585" s="2" t="str">
        <f t="shared" si="9"/>
        <v>מאוזן</v>
      </c>
      <c r="N585" s="2"/>
      <c r="O585" s="2"/>
      <c r="P585" s="2"/>
      <c r="Q585" s="2"/>
      <c r="R585" s="2"/>
      <c r="S585" s="2"/>
      <c r="T585" s="2"/>
      <c r="U585" s="2"/>
      <c r="V585" s="2"/>
      <c r="W585" s="2"/>
      <c r="X585" s="2"/>
      <c r="Y585" s="2"/>
      <c r="Z585" s="2"/>
    </row>
    <row r="586" spans="1:26" ht="16">
      <c r="A586" s="21" t="s">
        <v>358</v>
      </c>
      <c r="B586" s="215">
        <f t="shared" si="10"/>
        <v>-20000</v>
      </c>
      <c r="C586" s="2"/>
      <c r="D586" s="2"/>
      <c r="E586" s="2"/>
      <c r="F586" s="2"/>
      <c r="G586" s="2"/>
      <c r="H586" s="2"/>
      <c r="I586" s="2"/>
      <c r="J586" s="2"/>
      <c r="K586" s="65">
        <v>-20000</v>
      </c>
      <c r="L586" s="2"/>
      <c r="M586" s="2" t="str">
        <f t="shared" si="9"/>
        <v>מאוזן</v>
      </c>
      <c r="N586" s="2"/>
      <c r="O586" s="2"/>
      <c r="P586" s="2"/>
      <c r="Q586" s="2"/>
      <c r="R586" s="2"/>
      <c r="S586" s="2"/>
      <c r="T586" s="2"/>
      <c r="U586" s="2"/>
      <c r="V586" s="2"/>
      <c r="W586" s="2"/>
      <c r="X586" s="2"/>
      <c r="Y586" s="2"/>
      <c r="Z586" s="2"/>
    </row>
    <row r="587" spans="1:26" ht="16">
      <c r="A587" s="2"/>
      <c r="B587" s="2"/>
      <c r="C587" s="2"/>
      <c r="D587" s="2"/>
      <c r="E587" s="2"/>
      <c r="F587" s="2"/>
      <c r="G587" s="2"/>
      <c r="H587" s="2"/>
      <c r="I587" s="2"/>
      <c r="J587" s="2"/>
      <c r="K587" s="2"/>
      <c r="L587" s="2"/>
      <c r="M587" s="2" t="str">
        <f t="shared" si="9"/>
        <v>מאוזן</v>
      </c>
      <c r="N587" s="2"/>
      <c r="O587" s="2"/>
      <c r="P587" s="2"/>
      <c r="Q587" s="2"/>
      <c r="R587" s="2"/>
      <c r="S587" s="2"/>
      <c r="T587" s="2"/>
      <c r="U587" s="2"/>
      <c r="V587" s="2"/>
      <c r="W587" s="2"/>
      <c r="X587" s="2"/>
      <c r="Y587" s="2"/>
      <c r="Z587" s="2"/>
    </row>
    <row r="588" spans="1:26" ht="16">
      <c r="A588" s="4" t="s">
        <v>254</v>
      </c>
      <c r="B588" s="4" t="s">
        <v>365</v>
      </c>
      <c r="C588" s="2"/>
      <c r="D588" s="2"/>
      <c r="E588" s="2"/>
      <c r="F588" s="2"/>
      <c r="G588" s="2"/>
      <c r="H588" s="2"/>
      <c r="I588" s="2"/>
      <c r="J588" s="2"/>
      <c r="K588" s="2"/>
      <c r="L588" s="2"/>
      <c r="M588" s="2" t="str">
        <f t="shared" si="9"/>
        <v>מאוזן</v>
      </c>
      <c r="N588" s="2"/>
      <c r="O588" s="2"/>
      <c r="P588" s="2"/>
      <c r="Q588" s="2"/>
      <c r="R588" s="2"/>
      <c r="S588" s="2"/>
      <c r="T588" s="2"/>
      <c r="U588" s="2"/>
      <c r="V588" s="2"/>
      <c r="W588" s="2"/>
      <c r="X588" s="2"/>
      <c r="Y588" s="2"/>
      <c r="Z588" s="2"/>
    </row>
    <row r="589" spans="1:26" ht="1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ht="16">
      <c r="A590" s="2"/>
      <c r="B590" s="2" t="s">
        <v>364</v>
      </c>
      <c r="C590" s="2" t="s">
        <v>362</v>
      </c>
      <c r="D590" s="2"/>
      <c r="E590" s="2"/>
      <c r="F590" s="2"/>
      <c r="G590" s="2"/>
      <c r="H590" s="2"/>
      <c r="I590" s="2"/>
      <c r="J590" s="2"/>
      <c r="K590" s="2"/>
      <c r="L590" s="2"/>
      <c r="M590" s="2"/>
      <c r="N590" s="2"/>
      <c r="O590" s="2"/>
      <c r="P590" s="2"/>
      <c r="Q590" s="2"/>
      <c r="R590" s="2"/>
      <c r="S590" s="2"/>
      <c r="T590" s="2"/>
      <c r="U590" s="2"/>
      <c r="V590" s="2"/>
      <c r="W590" s="2"/>
      <c r="X590" s="2"/>
      <c r="Y590" s="2"/>
      <c r="Z590" s="2"/>
    </row>
    <row r="591" spans="1:26" ht="16">
      <c r="A591" s="2"/>
      <c r="B591" s="2" t="s">
        <v>367</v>
      </c>
      <c r="C591" s="2" t="s">
        <v>363</v>
      </c>
      <c r="D591" s="2"/>
      <c r="E591" s="2"/>
      <c r="F591" s="2"/>
      <c r="G591" s="2"/>
      <c r="H591" s="2"/>
      <c r="I591" s="2"/>
      <c r="J591" s="2"/>
      <c r="K591" s="2"/>
      <c r="L591" s="2"/>
      <c r="M591" s="2"/>
      <c r="N591" s="2"/>
      <c r="O591" s="2"/>
      <c r="P591" s="2"/>
      <c r="Q591" s="2"/>
      <c r="R591" s="2"/>
      <c r="S591" s="2"/>
      <c r="T591" s="2"/>
      <c r="U591" s="2"/>
      <c r="V591" s="2"/>
      <c r="W591" s="2"/>
      <c r="X591" s="2"/>
      <c r="Y591" s="2"/>
      <c r="Z591" s="2"/>
    </row>
    <row r="592" spans="1:26" ht="1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ht="16">
      <c r="B593" s="59" t="s">
        <v>131</v>
      </c>
      <c r="C593" s="59"/>
      <c r="D593" s="59"/>
      <c r="E593" s="68"/>
      <c r="F593" s="60" t="s">
        <v>91</v>
      </c>
      <c r="G593" s="61" t="s">
        <v>196</v>
      </c>
      <c r="H593" s="61"/>
      <c r="I593" s="61"/>
      <c r="J593" s="61" t="s">
        <v>78</v>
      </c>
      <c r="K593" s="11"/>
      <c r="L593" s="11"/>
      <c r="M593" s="2"/>
      <c r="N593" s="2"/>
      <c r="O593" s="2"/>
      <c r="P593" s="2"/>
      <c r="Q593" s="2"/>
      <c r="R593" s="2"/>
      <c r="S593" s="2"/>
      <c r="T593" s="2"/>
      <c r="U593" s="2"/>
      <c r="V593" s="2"/>
      <c r="W593" s="2"/>
      <c r="X593" s="2"/>
      <c r="Y593" s="2"/>
      <c r="Z593" s="2"/>
    </row>
    <row r="594" spans="1:26" ht="34">
      <c r="B594" s="21" t="s">
        <v>66</v>
      </c>
      <c r="C594" s="63" t="s">
        <v>215</v>
      </c>
      <c r="D594" s="63" t="s">
        <v>226</v>
      </c>
      <c r="E594" s="63" t="s">
        <v>241</v>
      </c>
      <c r="F594" s="63" t="s">
        <v>248</v>
      </c>
      <c r="G594" s="73" t="s">
        <v>202</v>
      </c>
      <c r="H594" s="73" t="s">
        <v>227</v>
      </c>
      <c r="I594" s="5"/>
      <c r="J594" s="63" t="s">
        <v>197</v>
      </c>
      <c r="K594" s="21" t="s">
        <v>208</v>
      </c>
      <c r="L594" s="2" t="s">
        <v>249</v>
      </c>
      <c r="M594" s="2"/>
      <c r="N594" s="2"/>
      <c r="O594" s="2"/>
      <c r="P594" s="2"/>
      <c r="Q594" s="2"/>
      <c r="R594" s="2"/>
      <c r="S594" s="2"/>
      <c r="T594" s="2"/>
      <c r="U594" s="2"/>
      <c r="V594" s="2"/>
      <c r="W594" s="2"/>
      <c r="X594" s="2"/>
      <c r="Y594" s="2"/>
      <c r="Z594" s="2"/>
    </row>
    <row r="595" spans="1:26" ht="16">
      <c r="A595" s="63" t="s">
        <v>323</v>
      </c>
      <c r="B595" s="64">
        <v>80000</v>
      </c>
      <c r="C595" s="5"/>
      <c r="D595" s="5"/>
      <c r="E595" s="5"/>
      <c r="G595" s="5"/>
      <c r="H595" s="5"/>
      <c r="I595" s="5"/>
      <c r="J595" s="64">
        <f>B595</f>
        <v>80000</v>
      </c>
      <c r="K595" s="63"/>
      <c r="L595" s="2"/>
      <c r="M595" s="2" t="str">
        <f t="shared" ref="M595:M606" si="11">IF(SUM(B595:F595)=SUM(G595:L595),"מאוזן","לא מאוזן")</f>
        <v>מאוזן</v>
      </c>
      <c r="N595" s="2"/>
      <c r="O595" s="2"/>
      <c r="P595" s="2"/>
      <c r="Q595" s="2"/>
      <c r="R595" s="2"/>
      <c r="S595" s="2"/>
      <c r="T595" s="2"/>
      <c r="U595" s="2"/>
      <c r="V595" s="2"/>
      <c r="W595" s="2"/>
      <c r="X595" s="2"/>
      <c r="Y595" s="2"/>
      <c r="Z595" s="2"/>
    </row>
    <row r="596" spans="1:26" ht="16">
      <c r="A596" s="63" t="s">
        <v>324</v>
      </c>
      <c r="B596" s="64">
        <v>100000</v>
      </c>
      <c r="C596" s="5"/>
      <c r="D596" s="5"/>
      <c r="E596" s="5"/>
      <c r="G596" s="64">
        <f>B596</f>
        <v>100000</v>
      </c>
      <c r="H596" s="5"/>
      <c r="I596" s="5"/>
      <c r="J596" s="5"/>
      <c r="K596" s="63"/>
      <c r="L596" s="2"/>
      <c r="M596" s="2" t="str">
        <f t="shared" si="11"/>
        <v>מאוזן</v>
      </c>
      <c r="N596" s="2"/>
      <c r="O596" s="2"/>
      <c r="P596" s="2"/>
      <c r="Q596" s="2"/>
      <c r="R596" s="2"/>
      <c r="S596" s="2"/>
      <c r="T596" s="2"/>
      <c r="U596" s="2"/>
      <c r="V596" s="2"/>
      <c r="W596" s="2"/>
      <c r="X596" s="2"/>
      <c r="Y596" s="2"/>
      <c r="Z596" s="2"/>
    </row>
    <row r="597" spans="1:26" ht="16">
      <c r="A597" s="63" t="s">
        <v>328</v>
      </c>
      <c r="B597" s="66">
        <v>-5000</v>
      </c>
      <c r="C597" s="5"/>
      <c r="D597" s="5"/>
      <c r="E597" s="5"/>
      <c r="G597" s="5"/>
      <c r="H597" s="5"/>
      <c r="I597" s="5"/>
      <c r="J597" s="5"/>
      <c r="K597" s="66">
        <f>B597</f>
        <v>-5000</v>
      </c>
      <c r="L597" s="2"/>
      <c r="M597" s="2" t="str">
        <f t="shared" si="11"/>
        <v>מאוזן</v>
      </c>
      <c r="N597" s="2"/>
      <c r="O597" s="2"/>
      <c r="P597" s="2"/>
      <c r="Q597" s="2"/>
      <c r="R597" s="2"/>
      <c r="S597" s="2"/>
      <c r="T597" s="2"/>
      <c r="U597" s="2"/>
      <c r="V597" s="2"/>
      <c r="W597" s="2"/>
      <c r="X597" s="2"/>
      <c r="Y597" s="2"/>
      <c r="Z597" s="2"/>
    </row>
    <row r="598" spans="1:26" ht="16">
      <c r="A598" s="63" t="s">
        <v>333</v>
      </c>
      <c r="B598" s="66">
        <v>-20000</v>
      </c>
      <c r="C598" s="66">
        <f>-B598</f>
        <v>20000</v>
      </c>
      <c r="D598" s="63"/>
      <c r="E598" s="63"/>
      <c r="G598" s="63"/>
      <c r="H598" s="63"/>
      <c r="I598" s="63"/>
      <c r="J598" s="63"/>
      <c r="K598" s="63"/>
      <c r="L598" s="2"/>
      <c r="M598" s="2" t="str">
        <f t="shared" si="11"/>
        <v>מאוזן</v>
      </c>
      <c r="N598" s="2"/>
      <c r="O598" s="2"/>
      <c r="P598" s="2"/>
      <c r="Q598" s="2"/>
      <c r="R598" s="2"/>
      <c r="S598" s="2"/>
      <c r="T598" s="2"/>
      <c r="U598" s="2"/>
      <c r="V598" s="2"/>
      <c r="W598" s="2"/>
      <c r="X598" s="2"/>
      <c r="Y598" s="2"/>
      <c r="Z598" s="2"/>
    </row>
    <row r="599" spans="1:26" ht="16">
      <c r="A599" s="63" t="s">
        <v>348</v>
      </c>
      <c r="B599" s="66">
        <v>-22000</v>
      </c>
      <c r="C599" s="63"/>
      <c r="D599" s="64">
        <v>30000</v>
      </c>
      <c r="E599" s="63"/>
      <c r="G599" s="63"/>
      <c r="H599" s="64">
        <v>8000</v>
      </c>
      <c r="I599" s="63"/>
      <c r="J599" s="63"/>
      <c r="K599" s="63"/>
      <c r="L599" s="2"/>
      <c r="M599" s="2" t="str">
        <f t="shared" si="11"/>
        <v>מאוזן</v>
      </c>
      <c r="N599" s="2"/>
      <c r="O599" s="2"/>
      <c r="P599" s="2"/>
      <c r="Q599" s="2"/>
      <c r="R599" s="2"/>
      <c r="S599" s="2"/>
      <c r="T599" s="2"/>
      <c r="U599" s="2"/>
      <c r="V599" s="2"/>
      <c r="W599" s="2"/>
      <c r="X599" s="2"/>
      <c r="Y599" s="2"/>
      <c r="Z599" s="2"/>
    </row>
    <row r="600" spans="1:26" ht="16">
      <c r="A600" s="2" t="s">
        <v>351</v>
      </c>
      <c r="B600" s="66">
        <v>-8000</v>
      </c>
      <c r="C600" s="63"/>
      <c r="D600" s="63"/>
      <c r="E600" s="63"/>
      <c r="G600" s="63"/>
      <c r="H600" s="66">
        <f>B600</f>
        <v>-8000</v>
      </c>
      <c r="I600" s="63"/>
      <c r="J600" s="63"/>
      <c r="K600" s="63"/>
      <c r="L600" s="2"/>
      <c r="M600" s="2" t="str">
        <f t="shared" si="11"/>
        <v>מאוזן</v>
      </c>
      <c r="N600" s="2"/>
      <c r="O600" s="2"/>
      <c r="P600" s="2"/>
      <c r="Q600" s="2"/>
      <c r="R600" s="2"/>
      <c r="S600" s="2"/>
      <c r="T600" s="2"/>
      <c r="U600" s="2"/>
      <c r="V600" s="2"/>
      <c r="W600" s="2"/>
      <c r="X600" s="2"/>
      <c r="Y600" s="2"/>
      <c r="Z600" s="2"/>
    </row>
    <row r="601" spans="1:26" ht="16">
      <c r="A601" s="2" t="s">
        <v>354</v>
      </c>
      <c r="B601" s="66">
        <f>-15000</f>
        <v>-15000</v>
      </c>
      <c r="C601" s="63"/>
      <c r="D601" s="63"/>
      <c r="E601" s="64">
        <v>40000</v>
      </c>
      <c r="G601" s="63"/>
      <c r="H601" s="64">
        <v>25000</v>
      </c>
      <c r="I601" s="63"/>
      <c r="J601" s="63"/>
      <c r="K601" s="63"/>
      <c r="L601" s="2"/>
      <c r="M601" s="2" t="str">
        <f t="shared" si="11"/>
        <v>מאוזן</v>
      </c>
      <c r="N601" s="2"/>
      <c r="O601" s="2"/>
      <c r="P601" s="2"/>
      <c r="Q601" s="2"/>
      <c r="R601" s="2"/>
      <c r="S601" s="2"/>
      <c r="T601" s="2"/>
      <c r="U601" s="2"/>
      <c r="V601" s="2"/>
      <c r="W601" s="2"/>
      <c r="X601" s="2"/>
      <c r="Y601" s="2"/>
      <c r="Z601" s="2"/>
    </row>
    <row r="602" spans="1:26" ht="16">
      <c r="A602" s="39" t="s">
        <v>355</v>
      </c>
      <c r="B602" s="69">
        <v>130000</v>
      </c>
      <c r="C602" s="70"/>
      <c r="D602" s="70"/>
      <c r="E602" s="70"/>
      <c r="F602" s="69">
        <v>70000</v>
      </c>
      <c r="G602" s="70"/>
      <c r="H602" s="70"/>
      <c r="I602" s="70"/>
      <c r="J602" s="70"/>
      <c r="K602" s="70"/>
      <c r="L602" s="69">
        <v>200000</v>
      </c>
      <c r="M602" s="2" t="str">
        <f t="shared" si="11"/>
        <v>מאוזן</v>
      </c>
      <c r="N602" s="2"/>
      <c r="O602" s="2"/>
      <c r="P602" s="2"/>
      <c r="Q602" s="2"/>
      <c r="R602" s="2"/>
      <c r="S602" s="2"/>
      <c r="T602" s="2"/>
      <c r="U602" s="2"/>
      <c r="V602" s="2"/>
      <c r="W602" s="2"/>
      <c r="X602" s="2"/>
      <c r="Y602" s="2"/>
      <c r="Z602" s="2"/>
    </row>
    <row r="603" spans="1:26" ht="16">
      <c r="A603" s="39" t="s">
        <v>357</v>
      </c>
      <c r="B603" s="66">
        <f t="shared" ref="B603:B604" si="12">K603</f>
        <v>-14000</v>
      </c>
      <c r="C603" s="2"/>
      <c r="D603" s="2"/>
      <c r="E603" s="2"/>
      <c r="F603" s="2"/>
      <c r="G603" s="2"/>
      <c r="H603" s="2"/>
      <c r="I603" s="2"/>
      <c r="J603" s="2"/>
      <c r="K603" s="66">
        <v>-14000</v>
      </c>
      <c r="L603" s="2"/>
      <c r="M603" s="2" t="str">
        <f t="shared" si="11"/>
        <v>מאוזן</v>
      </c>
      <c r="N603" s="2"/>
      <c r="O603" s="2"/>
      <c r="P603" s="2"/>
      <c r="Q603" s="2"/>
      <c r="R603" s="2"/>
      <c r="S603" s="2"/>
      <c r="T603" s="2"/>
      <c r="U603" s="2"/>
      <c r="V603" s="2"/>
      <c r="W603" s="2"/>
      <c r="X603" s="2"/>
      <c r="Y603" s="2"/>
      <c r="Z603" s="2"/>
    </row>
    <row r="604" spans="1:26" ht="16">
      <c r="A604" s="39" t="s">
        <v>358</v>
      </c>
      <c r="B604" s="66">
        <f t="shared" si="12"/>
        <v>-20000</v>
      </c>
      <c r="C604" s="2"/>
      <c r="D604" s="2"/>
      <c r="E604" s="2"/>
      <c r="F604" s="2"/>
      <c r="G604" s="2"/>
      <c r="H604" s="2"/>
      <c r="I604" s="2"/>
      <c r="J604" s="2"/>
      <c r="K604" s="66">
        <v>-20000</v>
      </c>
      <c r="L604" s="2"/>
      <c r="M604" s="2" t="str">
        <f t="shared" si="11"/>
        <v>מאוזן</v>
      </c>
      <c r="N604" s="2"/>
      <c r="O604" s="2"/>
      <c r="P604" s="2"/>
      <c r="Q604" s="2"/>
      <c r="R604" s="2"/>
      <c r="S604" s="2"/>
      <c r="T604" s="2"/>
      <c r="U604" s="2"/>
      <c r="V604" s="2"/>
      <c r="W604" s="2"/>
      <c r="X604" s="2"/>
      <c r="Y604" s="2"/>
      <c r="Z604" s="2"/>
    </row>
    <row r="605" spans="1:26" ht="16">
      <c r="A605" s="21" t="s">
        <v>366</v>
      </c>
      <c r="B605" s="65">
        <v>-17000</v>
      </c>
      <c r="C605" s="2"/>
      <c r="D605" s="2"/>
      <c r="E605" s="2"/>
      <c r="F605" s="2"/>
      <c r="G605" s="2"/>
      <c r="H605" s="2"/>
      <c r="I605" s="2"/>
      <c r="J605" s="2"/>
      <c r="K605" s="65">
        <v>-17000</v>
      </c>
      <c r="L605" s="2"/>
      <c r="M605" s="2" t="str">
        <f t="shared" si="11"/>
        <v>מאוזן</v>
      </c>
      <c r="N605" s="2"/>
      <c r="O605" s="2"/>
      <c r="P605" s="2"/>
      <c r="Q605" s="2"/>
      <c r="R605" s="2"/>
      <c r="S605" s="2"/>
      <c r="T605" s="2"/>
      <c r="U605" s="2"/>
      <c r="V605" s="2"/>
      <c r="W605" s="2"/>
      <c r="X605" s="2"/>
      <c r="Y605" s="2"/>
      <c r="Z605" s="2"/>
    </row>
    <row r="606" spans="1:26" ht="16">
      <c r="A606" s="2"/>
      <c r="B606" s="2"/>
      <c r="C606" s="2"/>
      <c r="D606" s="2"/>
      <c r="E606" s="2"/>
      <c r="F606" s="2"/>
      <c r="G606" s="2"/>
      <c r="H606" s="2"/>
      <c r="I606" s="2"/>
      <c r="J606" s="2"/>
      <c r="K606" s="2"/>
      <c r="L606" s="2"/>
      <c r="M606" s="2" t="str">
        <f t="shared" si="11"/>
        <v>מאוזן</v>
      </c>
      <c r="N606" s="2"/>
      <c r="O606" s="2"/>
      <c r="P606" s="2"/>
      <c r="Q606" s="2"/>
      <c r="R606" s="2"/>
      <c r="S606" s="2"/>
      <c r="T606" s="2"/>
      <c r="U606" s="2"/>
      <c r="V606" s="2"/>
      <c r="W606" s="2"/>
      <c r="X606" s="2"/>
      <c r="Y606" s="2"/>
      <c r="Z606" s="2"/>
    </row>
    <row r="607" spans="1:26" ht="16">
      <c r="A607" s="4" t="s">
        <v>255</v>
      </c>
      <c r="B607" s="4" t="s">
        <v>368</v>
      </c>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ht="1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ht="16">
      <c r="A609" s="2"/>
      <c r="B609" s="2" t="s">
        <v>443</v>
      </c>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ht="16">
      <c r="A610" s="2"/>
      <c r="B610" s="2" t="s">
        <v>444</v>
      </c>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ht="1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ht="16">
      <c r="A612" s="2"/>
      <c r="B612" s="2" t="s">
        <v>369</v>
      </c>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ht="16">
      <c r="A613" s="2"/>
      <c r="B613" s="2" t="s">
        <v>370</v>
      </c>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ht="1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ht="16">
      <c r="A615" s="2"/>
      <c r="B615" s="4" t="s">
        <v>371</v>
      </c>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ht="16">
      <c r="A616" s="2"/>
      <c r="B616" s="4"/>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ht="16">
      <c r="A617" s="2"/>
      <c r="B617" s="4"/>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ht="16">
      <c r="A618" s="2"/>
      <c r="B618" s="4"/>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ht="16">
      <c r="A619" s="2"/>
      <c r="B619" s="4"/>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ht="16">
      <c r="A620" s="2"/>
      <c r="B620" s="4"/>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ht="16">
      <c r="A621" s="2"/>
      <c r="B621" s="4"/>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ht="16">
      <c r="A622" s="2"/>
      <c r="B622" s="4"/>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ht="16">
      <c r="A623" s="2"/>
      <c r="B623" s="4"/>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ht="16">
      <c r="A624" s="2"/>
      <c r="B624" s="4"/>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ht="16">
      <c r="A625" s="2"/>
      <c r="B625" s="4"/>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ht="16">
      <c r="A626" s="2"/>
      <c r="B626" s="4"/>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ht="16">
      <c r="A627" s="2"/>
      <c r="B627" s="4"/>
      <c r="C627" s="2"/>
      <c r="D627" s="2"/>
      <c r="E627" s="2"/>
      <c r="F627" s="2"/>
      <c r="H627" s="2"/>
      <c r="I627" s="2"/>
      <c r="J627" s="2"/>
      <c r="K627" s="2"/>
      <c r="L627" s="2"/>
      <c r="M627" s="2"/>
      <c r="N627" s="2"/>
      <c r="O627" s="2"/>
      <c r="P627" s="2"/>
      <c r="Q627" s="2"/>
      <c r="R627" s="2"/>
      <c r="S627" s="2"/>
      <c r="T627" s="2"/>
      <c r="U627" s="2"/>
      <c r="V627" s="2"/>
      <c r="W627" s="2"/>
      <c r="X627" s="2"/>
      <c r="Y627" s="2"/>
      <c r="Z627" s="2"/>
    </row>
    <row r="628" spans="1:26" ht="16">
      <c r="A628" s="2"/>
      <c r="B628" s="4"/>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ht="16">
      <c r="A629" s="2"/>
      <c r="B629" s="4"/>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ht="16">
      <c r="A630" s="2"/>
      <c r="B630" s="4"/>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ht="16">
      <c r="A631" s="2"/>
      <c r="B631" s="4"/>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ht="16">
      <c r="A632" s="2"/>
      <c r="B632" s="4" t="s">
        <v>372</v>
      </c>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ht="1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ht="16">
      <c r="A634" s="2"/>
      <c r="B634" s="2" t="s">
        <v>256</v>
      </c>
      <c r="C634" s="2"/>
      <c r="D634" s="58">
        <v>200000</v>
      </c>
      <c r="E634" s="2"/>
      <c r="F634" s="2"/>
      <c r="G634" s="2"/>
      <c r="H634" s="2"/>
      <c r="I634" s="2"/>
      <c r="J634" s="2"/>
      <c r="K634" s="2"/>
      <c r="L634" s="2"/>
      <c r="M634" s="2"/>
      <c r="N634" s="2"/>
      <c r="O634" s="2"/>
      <c r="P634" s="2"/>
      <c r="Q634" s="2"/>
      <c r="R634" s="2"/>
      <c r="S634" s="2"/>
      <c r="T634" s="2"/>
      <c r="U634" s="2"/>
      <c r="V634" s="2"/>
      <c r="W634" s="2"/>
      <c r="X634" s="2"/>
      <c r="Y634" s="2"/>
      <c r="Z634" s="2"/>
    </row>
    <row r="635" spans="1:26" ht="16">
      <c r="A635" s="2"/>
      <c r="B635" s="2" t="s">
        <v>257</v>
      </c>
      <c r="C635" s="2"/>
      <c r="D635" s="67">
        <f>SUM(K595:K605)</f>
        <v>-56000</v>
      </c>
      <c r="E635" s="2"/>
      <c r="F635" s="2"/>
      <c r="G635" s="2" t="s">
        <v>258</v>
      </c>
      <c r="H635" s="2"/>
      <c r="J635" s="2"/>
      <c r="K635" s="2"/>
      <c r="L635" s="2"/>
      <c r="M635" s="2"/>
      <c r="N635" s="2"/>
      <c r="O635" s="2"/>
      <c r="P635" s="2"/>
      <c r="Q635" s="2"/>
      <c r="R635" s="2"/>
      <c r="S635" s="2"/>
      <c r="T635" s="2"/>
      <c r="U635" s="2"/>
      <c r="V635" s="2"/>
      <c r="W635" s="2"/>
      <c r="X635" s="2"/>
      <c r="Y635" s="2"/>
      <c r="Z635" s="2"/>
    </row>
    <row r="636" spans="1:26" ht="16">
      <c r="A636" s="2"/>
      <c r="B636" s="2" t="s">
        <v>259</v>
      </c>
      <c r="C636" s="2"/>
      <c r="D636" s="71">
        <f>D634+D635</f>
        <v>144000</v>
      </c>
      <c r="E636" s="2"/>
      <c r="F636" s="2" t="s">
        <v>411</v>
      </c>
      <c r="G636" s="2"/>
      <c r="H636" s="2"/>
      <c r="I636" s="2"/>
      <c r="J636" s="2"/>
      <c r="K636" s="2"/>
      <c r="L636" s="2"/>
      <c r="M636" s="2"/>
      <c r="N636" s="2"/>
      <c r="O636" s="2"/>
      <c r="P636" s="2"/>
      <c r="Q636" s="2"/>
      <c r="R636" s="2"/>
      <c r="S636" s="2"/>
      <c r="T636" s="2"/>
      <c r="U636" s="2"/>
      <c r="V636" s="2"/>
      <c r="W636" s="2"/>
      <c r="X636" s="2"/>
      <c r="Y636" s="2"/>
      <c r="Z636" s="2"/>
    </row>
    <row r="637" spans="1:26" ht="1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ht="16">
      <c r="A638" s="2"/>
      <c r="B638" s="2" t="s">
        <v>260</v>
      </c>
      <c r="C638" s="2"/>
      <c r="D638" s="72">
        <v>0.1</v>
      </c>
      <c r="E638" s="4" t="s">
        <v>373</v>
      </c>
      <c r="F638" s="2"/>
      <c r="G638" s="2"/>
      <c r="H638" s="2"/>
      <c r="I638" s="2"/>
      <c r="J638" s="2"/>
      <c r="K638" s="2"/>
      <c r="L638" s="2"/>
      <c r="M638" s="2"/>
      <c r="N638" s="2"/>
      <c r="O638" s="2"/>
      <c r="P638" s="2"/>
      <c r="Q638" s="2"/>
      <c r="R638" s="2"/>
      <c r="S638" s="2"/>
      <c r="T638" s="2"/>
      <c r="U638" s="2"/>
      <c r="V638" s="2"/>
      <c r="W638" s="2"/>
      <c r="X638" s="2"/>
      <c r="Y638" s="2"/>
      <c r="Z638" s="2"/>
    </row>
    <row r="639" spans="1:26" ht="1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ht="16">
      <c r="A640" s="2"/>
      <c r="B640" s="2" t="s">
        <v>261</v>
      </c>
      <c r="C640" s="2"/>
      <c r="D640" s="219">
        <f>D636*D638</f>
        <v>14400</v>
      </c>
      <c r="E640" s="2"/>
      <c r="F640" s="2"/>
      <c r="G640" s="2" t="s">
        <v>262</v>
      </c>
      <c r="H640" s="2"/>
      <c r="I640" s="2"/>
      <c r="J640" s="2"/>
      <c r="K640" s="2"/>
      <c r="L640" s="2"/>
      <c r="M640" s="2"/>
      <c r="N640" s="2"/>
      <c r="O640" s="2"/>
      <c r="P640" s="2"/>
      <c r="Q640" s="2"/>
      <c r="R640" s="2"/>
      <c r="S640" s="2"/>
      <c r="T640" s="2"/>
      <c r="U640" s="2"/>
      <c r="V640" s="2"/>
      <c r="W640" s="2"/>
      <c r="X640" s="2"/>
      <c r="Y640" s="2"/>
      <c r="Z640" s="2"/>
    </row>
    <row r="641" spans="1:26" ht="17" thickBot="1">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ht="16">
      <c r="A642" s="2"/>
      <c r="B642" s="122" t="s">
        <v>263</v>
      </c>
      <c r="C642" s="99"/>
      <c r="D642" s="99"/>
      <c r="E642" s="99"/>
      <c r="F642" s="99"/>
      <c r="G642" s="100"/>
      <c r="H642" s="2"/>
      <c r="I642" s="2"/>
      <c r="J642" s="2"/>
      <c r="K642" s="2"/>
      <c r="L642" s="2"/>
      <c r="M642" s="2"/>
      <c r="N642" s="2"/>
      <c r="O642" s="2"/>
      <c r="P642" s="2"/>
      <c r="Q642" s="2"/>
      <c r="R642" s="2"/>
      <c r="S642" s="2"/>
      <c r="T642" s="2"/>
      <c r="U642" s="2"/>
      <c r="V642" s="2"/>
      <c r="W642" s="2"/>
      <c r="X642" s="2"/>
      <c r="Y642" s="2"/>
      <c r="Z642" s="2"/>
    </row>
    <row r="643" spans="1:26" ht="17" thickBot="1">
      <c r="A643" s="2"/>
      <c r="B643" s="125" t="s">
        <v>412</v>
      </c>
      <c r="C643" s="126"/>
      <c r="D643" s="126"/>
      <c r="E643" s="126"/>
      <c r="F643" s="126"/>
      <c r="G643" s="127"/>
      <c r="H643" s="2"/>
      <c r="I643" s="2"/>
      <c r="J643" s="2"/>
      <c r="K643" s="2"/>
      <c r="L643" s="2"/>
      <c r="M643" s="2"/>
      <c r="N643" s="2"/>
      <c r="O643" s="2"/>
      <c r="P643" s="2"/>
      <c r="Q643" s="2"/>
      <c r="R643" s="2"/>
      <c r="S643" s="2"/>
      <c r="T643" s="2"/>
      <c r="U643" s="2"/>
      <c r="V643" s="2"/>
      <c r="W643" s="2"/>
      <c r="X643" s="2"/>
      <c r="Y643" s="2"/>
      <c r="Z643" s="2"/>
    </row>
    <row r="644" spans="1:26" ht="1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ht="16">
      <c r="A645" s="2"/>
      <c r="B645" s="2" t="s">
        <v>264</v>
      </c>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ht="1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ht="17" thickBot="1">
      <c r="B647" s="59" t="s">
        <v>131</v>
      </c>
      <c r="C647" s="59"/>
      <c r="D647" s="59"/>
      <c r="E647" s="68"/>
      <c r="F647" s="60" t="s">
        <v>91</v>
      </c>
      <c r="G647" s="61" t="s">
        <v>196</v>
      </c>
      <c r="H647" s="61"/>
      <c r="I647" s="61" t="s">
        <v>78</v>
      </c>
      <c r="J647" s="11"/>
      <c r="K647" s="11"/>
      <c r="L647" s="11"/>
      <c r="M647" s="2"/>
      <c r="N647" s="2"/>
      <c r="O647" s="2"/>
      <c r="P647" s="2"/>
      <c r="Q647" s="2"/>
      <c r="R647" s="2"/>
      <c r="S647" s="2"/>
      <c r="T647" s="2"/>
      <c r="U647" s="2"/>
      <c r="V647" s="2"/>
      <c r="W647" s="2"/>
      <c r="X647" s="2"/>
      <c r="Y647" s="2"/>
      <c r="Z647" s="2"/>
    </row>
    <row r="648" spans="1:26" ht="35" thickBot="1">
      <c r="B648" s="198" t="s">
        <v>66</v>
      </c>
      <c r="C648" s="199" t="s">
        <v>215</v>
      </c>
      <c r="D648" s="199" t="s">
        <v>226</v>
      </c>
      <c r="E648" s="199" t="s">
        <v>241</v>
      </c>
      <c r="F648" s="200" t="s">
        <v>248</v>
      </c>
      <c r="G648" s="201" t="s">
        <v>202</v>
      </c>
      <c r="H648" s="200" t="s">
        <v>227</v>
      </c>
      <c r="I648" s="204" t="s">
        <v>197</v>
      </c>
      <c r="J648" s="199" t="s">
        <v>208</v>
      </c>
      <c r="K648" s="205" t="s">
        <v>249</v>
      </c>
      <c r="L648" s="206" t="s">
        <v>265</v>
      </c>
      <c r="M648" s="2"/>
      <c r="N648" s="2"/>
      <c r="O648" s="2"/>
      <c r="P648" s="2"/>
      <c r="Q648" s="2"/>
      <c r="R648" s="2"/>
      <c r="S648" s="2"/>
      <c r="T648" s="2"/>
      <c r="U648" s="2"/>
      <c r="V648" s="2"/>
      <c r="W648" s="2"/>
      <c r="X648" s="2"/>
      <c r="Y648" s="2"/>
      <c r="Z648" s="2"/>
    </row>
    <row r="649" spans="1:26" ht="16">
      <c r="A649" s="63" t="s">
        <v>323</v>
      </c>
      <c r="B649" s="195">
        <v>80000</v>
      </c>
      <c r="C649" s="196"/>
      <c r="D649" s="196"/>
      <c r="E649" s="196"/>
      <c r="F649" s="197"/>
      <c r="G649" s="196"/>
      <c r="H649" s="196"/>
      <c r="I649" s="195">
        <f>B649</f>
        <v>80000</v>
      </c>
      <c r="J649" s="202"/>
      <c r="K649" s="203"/>
      <c r="L649" s="197"/>
      <c r="M649" s="2" t="str">
        <f t="shared" ref="M649:M660" si="13">IF(SUM(B649:F649)=SUM(G649:L649),"מאוזן","לא מאוזן")</f>
        <v>מאוזן</v>
      </c>
      <c r="N649" s="2"/>
      <c r="O649" s="2"/>
      <c r="P649" s="2"/>
      <c r="Q649" s="2"/>
      <c r="R649" s="2"/>
      <c r="S649" s="2"/>
      <c r="T649" s="2"/>
      <c r="U649" s="2"/>
      <c r="V649" s="2"/>
      <c r="W649" s="2"/>
      <c r="X649" s="2"/>
      <c r="Y649" s="2"/>
      <c r="Z649" s="2"/>
    </row>
    <row r="650" spans="1:26" ht="16">
      <c r="A650" s="63" t="s">
        <v>324</v>
      </c>
      <c r="B650" s="187">
        <v>100000</v>
      </c>
      <c r="C650" s="188"/>
      <c r="D650" s="188"/>
      <c r="E650" s="188"/>
      <c r="F650" s="189"/>
      <c r="G650" s="187">
        <f>B650</f>
        <v>100000</v>
      </c>
      <c r="H650" s="188"/>
      <c r="I650" s="188"/>
      <c r="J650" s="190"/>
      <c r="K650" s="191"/>
      <c r="L650" s="189"/>
      <c r="M650" s="2" t="str">
        <f t="shared" si="13"/>
        <v>מאוזן</v>
      </c>
      <c r="N650" s="2"/>
      <c r="O650" s="2"/>
      <c r="P650" s="2"/>
      <c r="Q650" s="2"/>
      <c r="R650" s="2"/>
      <c r="S650" s="2"/>
      <c r="T650" s="2"/>
      <c r="U650" s="2"/>
      <c r="V650" s="2"/>
      <c r="W650" s="2"/>
      <c r="X650" s="2"/>
      <c r="Y650" s="2"/>
      <c r="Z650" s="2"/>
    </row>
    <row r="651" spans="1:26" ht="16">
      <c r="A651" s="63" t="s">
        <v>328</v>
      </c>
      <c r="B651" s="192">
        <v>-5000</v>
      </c>
      <c r="C651" s="188"/>
      <c r="D651" s="188"/>
      <c r="E651" s="188"/>
      <c r="F651" s="189"/>
      <c r="G651" s="188"/>
      <c r="H651" s="188"/>
      <c r="I651" s="188"/>
      <c r="J651" s="192">
        <f>B651</f>
        <v>-5000</v>
      </c>
      <c r="K651" s="191"/>
      <c r="L651" s="189"/>
      <c r="M651" s="2" t="str">
        <f t="shared" si="13"/>
        <v>מאוזן</v>
      </c>
      <c r="N651" s="2"/>
      <c r="O651" s="2"/>
      <c r="P651" s="2"/>
      <c r="Q651" s="2"/>
      <c r="R651" s="2"/>
      <c r="S651" s="2"/>
      <c r="T651" s="2"/>
      <c r="U651" s="2"/>
      <c r="V651" s="2"/>
      <c r="W651" s="2"/>
      <c r="X651" s="2"/>
      <c r="Y651" s="2"/>
      <c r="Z651" s="2"/>
    </row>
    <row r="652" spans="1:26" ht="16">
      <c r="A652" s="63" t="s">
        <v>333</v>
      </c>
      <c r="B652" s="192">
        <v>-20000</v>
      </c>
      <c r="C652" s="192">
        <f>-B652</f>
        <v>20000</v>
      </c>
      <c r="D652" s="190"/>
      <c r="E652" s="190"/>
      <c r="F652" s="189"/>
      <c r="G652" s="190"/>
      <c r="H652" s="190"/>
      <c r="I652" s="190"/>
      <c r="J652" s="190"/>
      <c r="K652" s="191"/>
      <c r="L652" s="189"/>
      <c r="M652" s="2" t="str">
        <f t="shared" si="13"/>
        <v>מאוזן</v>
      </c>
      <c r="N652" s="2"/>
      <c r="O652" s="2"/>
      <c r="P652" s="2"/>
      <c r="Q652" s="2"/>
      <c r="R652" s="2"/>
      <c r="S652" s="2"/>
      <c r="T652" s="2"/>
      <c r="U652" s="2"/>
      <c r="V652" s="2"/>
      <c r="W652" s="2"/>
      <c r="X652" s="2"/>
      <c r="Y652" s="2"/>
      <c r="Z652" s="2"/>
    </row>
    <row r="653" spans="1:26" ht="16">
      <c r="A653" s="63" t="s">
        <v>348</v>
      </c>
      <c r="B653" s="192">
        <v>-22000</v>
      </c>
      <c r="C653" s="190"/>
      <c r="D653" s="187">
        <v>30000</v>
      </c>
      <c r="E653" s="190"/>
      <c r="F653" s="189"/>
      <c r="G653" s="190"/>
      <c r="H653" s="187">
        <v>8000</v>
      </c>
      <c r="I653" s="190"/>
      <c r="J653" s="190"/>
      <c r="K653" s="191"/>
      <c r="L653" s="189"/>
      <c r="M653" s="2" t="str">
        <f t="shared" si="13"/>
        <v>מאוזן</v>
      </c>
      <c r="N653" s="2"/>
      <c r="O653" s="2"/>
      <c r="P653" s="2"/>
      <c r="Q653" s="2"/>
      <c r="R653" s="2"/>
      <c r="S653" s="2"/>
      <c r="T653" s="2"/>
      <c r="U653" s="2"/>
      <c r="V653" s="2"/>
      <c r="W653" s="2"/>
      <c r="X653" s="2"/>
      <c r="Y653" s="2"/>
      <c r="Z653" s="2"/>
    </row>
    <row r="654" spans="1:26" ht="16">
      <c r="A654" s="2" t="s">
        <v>351</v>
      </c>
      <c r="B654" s="192">
        <v>-8000</v>
      </c>
      <c r="C654" s="190"/>
      <c r="D654" s="190"/>
      <c r="E654" s="190"/>
      <c r="F654" s="189"/>
      <c r="G654" s="190"/>
      <c r="H654" s="192">
        <f>B654</f>
        <v>-8000</v>
      </c>
      <c r="I654" s="190"/>
      <c r="J654" s="190"/>
      <c r="K654" s="191"/>
      <c r="L654" s="189"/>
      <c r="M654" s="2" t="str">
        <f t="shared" si="13"/>
        <v>מאוזן</v>
      </c>
      <c r="N654" s="2"/>
      <c r="O654" s="2"/>
      <c r="P654" s="2"/>
      <c r="Q654" s="2"/>
      <c r="R654" s="2"/>
      <c r="S654" s="2"/>
      <c r="T654" s="2"/>
      <c r="U654" s="2"/>
      <c r="V654" s="2"/>
      <c r="W654" s="2"/>
      <c r="X654" s="2"/>
      <c r="Y654" s="2"/>
      <c r="Z654" s="2"/>
    </row>
    <row r="655" spans="1:26" ht="16">
      <c r="A655" s="2" t="s">
        <v>354</v>
      </c>
      <c r="B655" s="192">
        <f>-15000</f>
        <v>-15000</v>
      </c>
      <c r="C655" s="190"/>
      <c r="D655" s="190"/>
      <c r="E655" s="187">
        <v>40000</v>
      </c>
      <c r="F655" s="189"/>
      <c r="G655" s="190"/>
      <c r="H655" s="187">
        <v>25000</v>
      </c>
      <c r="I655" s="190"/>
      <c r="J655" s="190"/>
      <c r="K655" s="191"/>
      <c r="L655" s="189"/>
      <c r="M655" s="2" t="str">
        <f t="shared" si="13"/>
        <v>מאוזן</v>
      </c>
      <c r="N655" s="2"/>
      <c r="O655" s="2"/>
      <c r="P655" s="2"/>
      <c r="Q655" s="2"/>
      <c r="R655" s="2"/>
      <c r="S655" s="2"/>
      <c r="T655" s="2"/>
      <c r="U655" s="2"/>
      <c r="V655" s="2"/>
      <c r="W655" s="2"/>
      <c r="X655" s="2"/>
      <c r="Y655" s="2"/>
      <c r="Z655" s="2"/>
    </row>
    <row r="656" spans="1:26" ht="16">
      <c r="A656" s="39" t="s">
        <v>355</v>
      </c>
      <c r="B656" s="193">
        <v>130000</v>
      </c>
      <c r="C656" s="194"/>
      <c r="D656" s="194"/>
      <c r="E656" s="194"/>
      <c r="F656" s="193">
        <v>70000</v>
      </c>
      <c r="G656" s="194"/>
      <c r="H656" s="194"/>
      <c r="I656" s="194"/>
      <c r="J656" s="194"/>
      <c r="K656" s="193">
        <v>200000</v>
      </c>
      <c r="L656" s="189"/>
      <c r="M656" s="2" t="str">
        <f t="shared" si="13"/>
        <v>מאוזן</v>
      </c>
      <c r="N656" s="2"/>
      <c r="O656" s="2"/>
      <c r="P656" s="2"/>
      <c r="Q656" s="2"/>
      <c r="R656" s="2"/>
      <c r="S656" s="2"/>
      <c r="T656" s="2"/>
      <c r="U656" s="2"/>
      <c r="V656" s="2"/>
      <c r="W656" s="2"/>
      <c r="X656" s="2"/>
      <c r="Y656" s="2"/>
      <c r="Z656" s="2"/>
    </row>
    <row r="657" spans="1:27" ht="16">
      <c r="A657" s="39" t="s">
        <v>357</v>
      </c>
      <c r="B657" s="192">
        <f t="shared" ref="B657:B658" si="14">J657</f>
        <v>-14000</v>
      </c>
      <c r="C657" s="191"/>
      <c r="D657" s="191"/>
      <c r="E657" s="191"/>
      <c r="F657" s="191"/>
      <c r="G657" s="191"/>
      <c r="H657" s="191"/>
      <c r="I657" s="191"/>
      <c r="J657" s="257">
        <v>-14000</v>
      </c>
      <c r="K657" s="191"/>
      <c r="L657" s="189"/>
      <c r="M657" s="2" t="str">
        <f t="shared" si="13"/>
        <v>מאוזן</v>
      </c>
      <c r="N657" s="2"/>
      <c r="O657" s="2"/>
      <c r="P657" s="2"/>
      <c r="Q657" s="2"/>
      <c r="R657" s="2"/>
      <c r="S657" s="2"/>
      <c r="T657" s="2"/>
      <c r="U657" s="2"/>
      <c r="V657" s="2"/>
      <c r="W657" s="2"/>
      <c r="X657" s="2"/>
      <c r="Y657" s="2"/>
      <c r="Z657" s="2"/>
    </row>
    <row r="658" spans="1:27" ht="16">
      <c r="A658" s="39" t="s">
        <v>358</v>
      </c>
      <c r="B658" s="192">
        <f t="shared" si="14"/>
        <v>-20000</v>
      </c>
      <c r="C658" s="191"/>
      <c r="D658" s="191"/>
      <c r="E658" s="191"/>
      <c r="F658" s="191"/>
      <c r="G658" s="191"/>
      <c r="H658" s="191"/>
      <c r="I658" s="191"/>
      <c r="J658" s="192">
        <v>-20000</v>
      </c>
      <c r="K658" s="191"/>
      <c r="L658" s="189"/>
      <c r="M658" s="2" t="str">
        <f t="shared" si="13"/>
        <v>מאוזן</v>
      </c>
      <c r="N658" s="2"/>
      <c r="O658" s="2"/>
      <c r="P658" s="2"/>
      <c r="Q658" s="2"/>
      <c r="R658" s="2"/>
      <c r="S658" s="2"/>
      <c r="T658" s="2"/>
      <c r="U658" s="2"/>
      <c r="V658" s="2"/>
      <c r="W658" s="2"/>
      <c r="X658" s="2"/>
      <c r="Y658" s="2"/>
      <c r="Z658" s="2"/>
    </row>
    <row r="659" spans="1:27" ht="16">
      <c r="A659" s="39" t="s">
        <v>366</v>
      </c>
      <c r="B659" s="192">
        <v>-17000</v>
      </c>
      <c r="C659" s="192"/>
      <c r="D659" s="192"/>
      <c r="E659" s="192"/>
      <c r="F659" s="192"/>
      <c r="G659" s="192"/>
      <c r="H659" s="192"/>
      <c r="I659" s="192"/>
      <c r="J659" s="192">
        <v>-17000</v>
      </c>
      <c r="K659" s="191"/>
      <c r="L659" s="189"/>
      <c r="M659" s="2" t="str">
        <f t="shared" si="13"/>
        <v>מאוזן</v>
      </c>
      <c r="N659" s="2"/>
      <c r="O659" s="2"/>
      <c r="P659" s="2"/>
      <c r="Q659" s="2"/>
      <c r="R659" s="2"/>
      <c r="S659" s="2"/>
      <c r="T659" s="2"/>
      <c r="U659" s="2"/>
      <c r="V659" s="2"/>
      <c r="W659" s="2"/>
      <c r="X659" s="2"/>
      <c r="Y659" s="2"/>
      <c r="Z659" s="2"/>
    </row>
    <row r="660" spans="1:27" ht="17" thickBot="1">
      <c r="A660" s="39" t="s">
        <v>374</v>
      </c>
      <c r="B660" s="207">
        <v>-14400</v>
      </c>
      <c r="C660" s="208"/>
      <c r="D660" s="208"/>
      <c r="E660" s="208"/>
      <c r="F660" s="208"/>
      <c r="G660" s="208"/>
      <c r="H660" s="208"/>
      <c r="I660" s="208"/>
      <c r="J660" s="208"/>
      <c r="K660" s="208"/>
      <c r="L660" s="207">
        <f>B660</f>
        <v>-14400</v>
      </c>
      <c r="M660" s="2" t="str">
        <f t="shared" si="13"/>
        <v>מאוזן</v>
      </c>
      <c r="N660" s="2"/>
      <c r="O660" s="2"/>
      <c r="P660" s="2"/>
      <c r="Q660" s="2"/>
      <c r="R660" s="2"/>
      <c r="S660" s="2"/>
      <c r="T660" s="2"/>
      <c r="U660" s="2"/>
      <c r="V660" s="2"/>
      <c r="W660" s="2"/>
      <c r="X660" s="2"/>
      <c r="Y660" s="2"/>
      <c r="Z660" s="2"/>
    </row>
    <row r="661" spans="1:27" ht="17" thickBot="1">
      <c r="A661" s="63" t="s">
        <v>436</v>
      </c>
      <c r="B661" s="209">
        <f t="shared" ref="B661:K661" si="15">SUM(B649:B660)</f>
        <v>174600</v>
      </c>
      <c r="C661" s="210">
        <f t="shared" si="15"/>
        <v>20000</v>
      </c>
      <c r="D661" s="210">
        <f t="shared" si="15"/>
        <v>30000</v>
      </c>
      <c r="E661" s="210">
        <f t="shared" si="15"/>
        <v>40000</v>
      </c>
      <c r="F661" s="211">
        <f t="shared" si="15"/>
        <v>70000</v>
      </c>
      <c r="G661" s="212">
        <f t="shared" si="15"/>
        <v>100000</v>
      </c>
      <c r="H661" s="213">
        <f t="shared" si="15"/>
        <v>25000</v>
      </c>
      <c r="I661" s="212">
        <f t="shared" si="15"/>
        <v>80000</v>
      </c>
      <c r="J661" s="214">
        <f t="shared" si="15"/>
        <v>-56000</v>
      </c>
      <c r="K661" s="214">
        <f t="shared" si="15"/>
        <v>200000</v>
      </c>
      <c r="L661" s="213">
        <f t="shared" ref="L661" si="16">SUM(L649:L660)</f>
        <v>-14400</v>
      </c>
      <c r="M661" s="2"/>
      <c r="N661" s="2"/>
      <c r="O661" s="2"/>
      <c r="P661" s="2"/>
      <c r="Q661" s="2"/>
      <c r="R661" s="2"/>
      <c r="S661" s="2"/>
      <c r="T661" s="2"/>
      <c r="U661" s="2"/>
      <c r="V661" s="2"/>
      <c r="W661" s="2"/>
      <c r="X661" s="2"/>
      <c r="Y661" s="2"/>
      <c r="Z661" s="2"/>
    </row>
    <row r="662" spans="1:27" ht="1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7" ht="16">
      <c r="A663" s="2" t="s">
        <v>266</v>
      </c>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7" ht="16">
      <c r="A664" s="2" t="s">
        <v>131</v>
      </c>
      <c r="B664" s="58">
        <f>SUM(B661:F661)</f>
        <v>334600</v>
      </c>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7" ht="16">
      <c r="A665" s="2" t="s">
        <v>267</v>
      </c>
      <c r="B665" s="67">
        <f>SUM(G661:L661)</f>
        <v>334600</v>
      </c>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7" ht="1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7" ht="16">
      <c r="A667" s="4" t="s">
        <v>527</v>
      </c>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7" ht="18">
      <c r="A668" s="220"/>
      <c r="B668" s="2" t="s">
        <v>445</v>
      </c>
      <c r="C668" s="2"/>
      <c r="D668" s="2"/>
      <c r="E668" s="2"/>
      <c r="F668" s="2"/>
      <c r="G668" s="2"/>
      <c r="H668" s="2"/>
      <c r="I668" s="2"/>
      <c r="J668" s="2"/>
      <c r="K668" s="2"/>
      <c r="L668" s="2"/>
      <c r="M668" s="2"/>
      <c r="N668" s="2"/>
      <c r="O668" s="2"/>
      <c r="P668" s="2"/>
      <c r="Q668" s="2"/>
      <c r="R668" s="2"/>
      <c r="S668" s="2"/>
      <c r="T668" s="2"/>
      <c r="U668" s="2"/>
      <c r="V668" s="2"/>
      <c r="W668" s="2"/>
      <c r="X668" s="2"/>
      <c r="Y668" s="2"/>
      <c r="Z668" s="2"/>
      <c r="AA668" s="2"/>
    </row>
    <row r="669" spans="1:27" ht="18">
      <c r="A669" s="220"/>
      <c r="B669" s="2" t="s">
        <v>446</v>
      </c>
      <c r="C669" s="2"/>
      <c r="D669" s="2"/>
      <c r="E669" s="2"/>
      <c r="F669" s="2"/>
      <c r="G669" s="2"/>
      <c r="H669" s="2"/>
      <c r="I669" s="2"/>
      <c r="J669" s="2"/>
      <c r="K669" s="2"/>
      <c r="L669" s="2"/>
      <c r="M669" s="2"/>
      <c r="N669" s="2"/>
      <c r="O669" s="2"/>
      <c r="P669" s="2"/>
      <c r="Q669" s="2"/>
      <c r="R669" s="2"/>
      <c r="S669" s="2"/>
      <c r="T669" s="2"/>
      <c r="U669" s="2"/>
      <c r="V669" s="2"/>
      <c r="W669" s="2"/>
      <c r="X669" s="2"/>
      <c r="Y669" s="2"/>
      <c r="Z669" s="2"/>
      <c r="AA669" s="2"/>
    </row>
    <row r="670" spans="1:27" ht="18">
      <c r="A670" s="220"/>
      <c r="B670" s="2"/>
      <c r="C670" s="2"/>
      <c r="D670" s="2"/>
      <c r="E670" s="2"/>
      <c r="F670" s="2"/>
      <c r="G670" s="2"/>
      <c r="H670" s="2"/>
      <c r="I670" s="2"/>
      <c r="J670" s="2"/>
      <c r="K670" s="2"/>
      <c r="L670" s="2"/>
      <c r="M670" s="2"/>
      <c r="N670" s="2"/>
      <c r="O670" s="2"/>
      <c r="P670" s="2"/>
      <c r="Q670" s="2"/>
      <c r="R670" s="2"/>
      <c r="S670" s="2"/>
      <c r="T670" s="2"/>
      <c r="U670" s="2"/>
      <c r="V670" s="2"/>
      <c r="W670" s="2"/>
      <c r="X670" s="2"/>
      <c r="Y670" s="2"/>
      <c r="Z670" s="2"/>
      <c r="AA670" s="2"/>
    </row>
    <row r="671" spans="1:27" ht="18">
      <c r="A671" s="220"/>
      <c r="B671" s="2" t="s">
        <v>447</v>
      </c>
      <c r="C671" s="2"/>
      <c r="D671" s="2"/>
      <c r="E671" s="2"/>
      <c r="F671" s="2"/>
      <c r="G671" s="2"/>
      <c r="H671" s="2"/>
      <c r="I671" s="2"/>
      <c r="J671" s="2"/>
      <c r="K671" s="2"/>
      <c r="L671" s="2"/>
      <c r="M671" s="2"/>
      <c r="N671" s="2"/>
      <c r="O671" s="2"/>
      <c r="P671" s="2"/>
      <c r="Q671" s="2"/>
      <c r="R671" s="2"/>
      <c r="S671" s="2"/>
      <c r="T671" s="2"/>
      <c r="U671" s="2"/>
      <c r="V671" s="2"/>
      <c r="W671" s="2"/>
      <c r="X671" s="2"/>
      <c r="Y671" s="2"/>
      <c r="Z671" s="2"/>
      <c r="AA671" s="2"/>
    </row>
    <row r="672" spans="1:27" ht="18">
      <c r="A672" s="220"/>
      <c r="B672" s="2" t="s">
        <v>448</v>
      </c>
      <c r="C672" s="2"/>
      <c r="D672" s="2"/>
      <c r="E672" s="2"/>
      <c r="F672" s="2"/>
      <c r="G672" s="2"/>
      <c r="H672" s="2"/>
      <c r="I672" s="2"/>
      <c r="J672" s="2"/>
      <c r="K672" s="2"/>
      <c r="L672" s="2"/>
      <c r="M672" s="2"/>
      <c r="N672" s="2"/>
      <c r="O672" s="2"/>
      <c r="P672" s="2"/>
      <c r="Q672" s="2"/>
      <c r="R672" s="2"/>
      <c r="S672" s="2"/>
      <c r="T672" s="2"/>
      <c r="U672" s="2"/>
      <c r="V672" s="2"/>
      <c r="W672" s="2"/>
      <c r="X672" s="2"/>
      <c r="Y672" s="2"/>
      <c r="Z672" s="2"/>
      <c r="AA672" s="2"/>
    </row>
    <row r="673" spans="1:27" ht="18">
      <c r="A673" s="220"/>
      <c r="B673" s="4" t="s">
        <v>449</v>
      </c>
      <c r="C673" s="2"/>
      <c r="D673" s="2"/>
      <c r="E673" s="2"/>
      <c r="F673" s="2"/>
      <c r="G673" s="2"/>
      <c r="H673" s="2"/>
      <c r="I673" s="2"/>
      <c r="J673" s="2"/>
      <c r="K673" s="2"/>
      <c r="L673" s="2"/>
      <c r="M673" s="2"/>
      <c r="N673" s="2"/>
      <c r="O673" s="2"/>
      <c r="P673" s="2"/>
      <c r="Q673" s="2"/>
      <c r="R673" s="2"/>
      <c r="S673" s="2"/>
      <c r="T673" s="2"/>
      <c r="U673" s="2"/>
      <c r="V673" s="2"/>
      <c r="W673" s="2"/>
      <c r="X673" s="2"/>
      <c r="Y673" s="2"/>
      <c r="Z673" s="2"/>
      <c r="AA673" s="2"/>
    </row>
    <row r="674" spans="1:27" ht="18">
      <c r="A674" s="220"/>
      <c r="B674" s="2"/>
      <c r="C674" s="2"/>
      <c r="D674" s="2"/>
      <c r="E674" s="2"/>
      <c r="F674" s="2"/>
      <c r="G674" s="2"/>
      <c r="H674" s="2"/>
      <c r="I674" s="2"/>
      <c r="J674" s="2"/>
      <c r="K674" s="2"/>
      <c r="L674" s="2"/>
      <c r="M674" s="2"/>
      <c r="N674" s="2"/>
      <c r="O674" s="2"/>
      <c r="P674" s="2"/>
      <c r="Q674" s="2"/>
      <c r="R674" s="2"/>
      <c r="S674" s="2"/>
      <c r="T674" s="2"/>
      <c r="U674" s="2"/>
      <c r="V674" s="2"/>
      <c r="W674" s="2"/>
      <c r="X674" s="2"/>
      <c r="Y674" s="2"/>
      <c r="Z674" s="2"/>
      <c r="AA674" s="2"/>
    </row>
    <row r="675" spans="1:27" ht="16">
      <c r="A675" s="221" t="s">
        <v>450</v>
      </c>
      <c r="B675" s="222"/>
      <c r="C675" s="223"/>
      <c r="D675" s="223"/>
      <c r="E675" s="223"/>
      <c r="F675" s="223"/>
      <c r="G675" s="2"/>
      <c r="H675" s="2"/>
      <c r="I675" s="2"/>
      <c r="J675" s="2"/>
      <c r="K675" s="2"/>
      <c r="L675" s="2"/>
      <c r="M675" s="2"/>
      <c r="N675" s="2"/>
      <c r="O675" s="2"/>
      <c r="P675" s="2"/>
      <c r="Q675" s="2"/>
      <c r="R675" s="2"/>
      <c r="S675" s="2"/>
      <c r="T675" s="2"/>
      <c r="U675" s="2"/>
      <c r="V675" s="2"/>
      <c r="W675" s="2"/>
      <c r="X675" s="2"/>
      <c r="Y675" s="2"/>
      <c r="Z675" s="2"/>
      <c r="AA675" s="2"/>
    </row>
    <row r="676" spans="1:27" ht="18">
      <c r="A676" s="220"/>
      <c r="B676" s="2"/>
      <c r="C676" s="2"/>
      <c r="D676" s="2"/>
      <c r="E676" s="2"/>
      <c r="F676" s="2"/>
      <c r="G676" s="2"/>
      <c r="H676" s="2"/>
      <c r="I676" s="2"/>
      <c r="J676" s="2"/>
      <c r="K676" s="2"/>
      <c r="L676" s="2"/>
      <c r="M676" s="2"/>
      <c r="N676" s="2"/>
      <c r="O676" s="2"/>
      <c r="P676" s="2"/>
      <c r="Q676" s="2"/>
      <c r="R676" s="2"/>
      <c r="S676" s="2"/>
      <c r="T676" s="2"/>
      <c r="U676" s="2"/>
      <c r="V676" s="2"/>
      <c r="W676" s="2"/>
      <c r="X676" s="2"/>
      <c r="Y676" s="2"/>
      <c r="Z676" s="2"/>
      <c r="AA676" s="2"/>
    </row>
    <row r="677" spans="1:27" ht="16">
      <c r="A677" s="224" t="s">
        <v>451</v>
      </c>
      <c r="B677" s="30" t="s">
        <v>452</v>
      </c>
      <c r="C677" s="30"/>
      <c r="D677" s="30" t="s">
        <v>453</v>
      </c>
      <c r="E677" s="2"/>
      <c r="F677" s="2"/>
      <c r="G677" s="2"/>
      <c r="H677" s="2"/>
      <c r="I677" s="2"/>
      <c r="J677" s="2"/>
      <c r="K677" s="2"/>
      <c r="L677" s="2"/>
      <c r="M677" s="2"/>
      <c r="N677" s="2"/>
      <c r="O677" s="2"/>
      <c r="P677" s="2"/>
      <c r="Q677" s="2"/>
      <c r="R677" s="2"/>
      <c r="S677" s="2"/>
      <c r="T677" s="2"/>
      <c r="U677" s="2"/>
      <c r="V677" s="2"/>
      <c r="W677" s="2"/>
      <c r="X677" s="2"/>
      <c r="Y677" s="2"/>
      <c r="Z677" s="2"/>
      <c r="AA677" s="2"/>
    </row>
    <row r="678" spans="1:27" ht="18">
      <c r="A678" s="220"/>
      <c r="B678" s="2" t="s">
        <v>528</v>
      </c>
      <c r="C678" s="2"/>
      <c r="D678" s="225">
        <v>200000</v>
      </c>
      <c r="E678" s="39" t="s">
        <v>454</v>
      </c>
      <c r="F678" s="2"/>
      <c r="G678" s="2"/>
      <c r="H678" s="2"/>
      <c r="I678" s="2"/>
      <c r="J678" s="2"/>
      <c r="K678" s="2"/>
      <c r="L678" s="2"/>
      <c r="M678" s="2"/>
      <c r="N678" s="2"/>
      <c r="O678" s="2"/>
      <c r="P678" s="2"/>
      <c r="Q678" s="2"/>
      <c r="R678" s="2"/>
      <c r="S678" s="2"/>
      <c r="T678" s="2"/>
      <c r="U678" s="2"/>
      <c r="V678" s="2"/>
      <c r="W678" s="2"/>
      <c r="X678" s="2"/>
      <c r="Y678" s="2"/>
      <c r="Z678" s="2"/>
      <c r="AA678" s="2"/>
    </row>
    <row r="679" spans="1:27" ht="16">
      <c r="A679" s="226" t="s">
        <v>455</v>
      </c>
      <c r="B679" s="2" t="s">
        <v>456</v>
      </c>
      <c r="C679" s="2"/>
      <c r="D679" s="227">
        <f>-D691</f>
        <v>-34000</v>
      </c>
      <c r="E679" s="39" t="s">
        <v>457</v>
      </c>
      <c r="F679" s="2"/>
      <c r="G679" s="2"/>
      <c r="H679" s="2"/>
      <c r="I679" s="2"/>
      <c r="J679" s="2"/>
      <c r="K679" s="2"/>
      <c r="L679" s="228"/>
      <c r="M679" s="2"/>
      <c r="N679" s="2"/>
      <c r="O679" s="2"/>
      <c r="P679" s="2"/>
      <c r="Q679" s="2"/>
      <c r="R679" s="2"/>
      <c r="S679" s="2"/>
      <c r="T679" s="2"/>
      <c r="U679" s="2"/>
      <c r="V679" s="2"/>
      <c r="W679" s="2"/>
      <c r="X679" s="2"/>
      <c r="Y679" s="2"/>
      <c r="Z679" s="2"/>
      <c r="AA679" s="2"/>
    </row>
    <row r="680" spans="1:27" ht="18">
      <c r="A680" s="220"/>
      <c r="B680" s="2" t="s">
        <v>458</v>
      </c>
      <c r="C680" s="2"/>
      <c r="D680" s="229">
        <f>D678+D679</f>
        <v>166000</v>
      </c>
      <c r="E680" s="39" t="s">
        <v>459</v>
      </c>
      <c r="F680" s="2"/>
      <c r="G680" s="2"/>
      <c r="H680" s="2"/>
      <c r="I680" s="2"/>
      <c r="J680" s="2"/>
      <c r="K680" s="2"/>
      <c r="L680" s="2"/>
      <c r="M680" s="2"/>
      <c r="N680" s="2"/>
      <c r="O680" s="2"/>
      <c r="P680" s="2"/>
      <c r="Q680" s="2"/>
      <c r="R680" s="2"/>
      <c r="S680" s="2"/>
      <c r="T680" s="2"/>
      <c r="U680" s="2"/>
      <c r="V680" s="2"/>
      <c r="W680" s="2"/>
      <c r="X680" s="2"/>
      <c r="Y680" s="2"/>
      <c r="Z680" s="2"/>
      <c r="AA680" s="2"/>
    </row>
    <row r="681" spans="1:27" ht="16">
      <c r="A681" s="226" t="s">
        <v>460</v>
      </c>
      <c r="B681" s="2" t="s">
        <v>461</v>
      </c>
      <c r="C681" s="2"/>
      <c r="D681" s="227">
        <f>-D695</f>
        <v>-5000</v>
      </c>
      <c r="E681" s="39" t="s">
        <v>462</v>
      </c>
      <c r="F681" s="2"/>
      <c r="G681" s="2"/>
      <c r="H681" s="2"/>
      <c r="I681" s="2"/>
      <c r="J681" s="2"/>
      <c r="K681" s="2"/>
      <c r="L681" s="2"/>
      <c r="M681" s="2"/>
      <c r="N681" s="2"/>
      <c r="O681" s="2"/>
      <c r="P681" s="2"/>
      <c r="Q681" s="2"/>
      <c r="R681" s="2"/>
      <c r="S681" s="2"/>
      <c r="T681" s="2"/>
      <c r="U681" s="2"/>
      <c r="V681" s="2"/>
      <c r="W681" s="2"/>
      <c r="X681" s="2"/>
      <c r="Y681" s="2"/>
      <c r="Z681" s="2"/>
      <c r="AA681" s="2"/>
    </row>
    <row r="682" spans="1:27" ht="18">
      <c r="A682" s="220"/>
      <c r="B682" s="2" t="s">
        <v>463</v>
      </c>
      <c r="C682" s="2"/>
      <c r="D682" s="229">
        <f>D680+D681</f>
        <v>161000</v>
      </c>
      <c r="E682" s="39" t="s">
        <v>464</v>
      </c>
      <c r="F682" s="2"/>
      <c r="G682" s="2"/>
      <c r="H682" s="2"/>
      <c r="I682" s="2"/>
      <c r="J682" s="2"/>
      <c r="K682" s="2"/>
      <c r="L682" s="2"/>
      <c r="M682" s="2"/>
      <c r="N682" s="2"/>
      <c r="O682" s="2"/>
      <c r="P682" s="2"/>
      <c r="Q682" s="2"/>
      <c r="R682" s="2"/>
      <c r="S682" s="2"/>
      <c r="T682" s="2"/>
      <c r="U682" s="2"/>
      <c r="V682" s="2"/>
      <c r="W682" s="2"/>
      <c r="X682" s="2"/>
      <c r="Y682" s="2"/>
      <c r="Z682" s="2"/>
      <c r="AA682" s="2"/>
    </row>
    <row r="683" spans="1:27" ht="18">
      <c r="A683" s="220"/>
      <c r="B683" s="2" t="s">
        <v>465</v>
      </c>
      <c r="C683" s="2"/>
      <c r="D683" s="227">
        <v>-17000</v>
      </c>
      <c r="E683" s="39" t="s">
        <v>466</v>
      </c>
      <c r="F683" s="2"/>
      <c r="G683" s="2"/>
      <c r="H683" s="2"/>
      <c r="I683" s="2"/>
      <c r="J683" s="2"/>
      <c r="K683" s="2"/>
      <c r="L683" s="2"/>
      <c r="M683" s="2"/>
      <c r="N683" s="2"/>
      <c r="O683" s="2"/>
      <c r="P683" s="2"/>
      <c r="Q683" s="2"/>
      <c r="R683" s="2"/>
      <c r="S683" s="2"/>
      <c r="T683" s="2"/>
      <c r="U683" s="2"/>
      <c r="V683" s="2"/>
      <c r="W683" s="2"/>
      <c r="X683" s="2"/>
      <c r="Y683" s="2"/>
      <c r="Z683" s="2"/>
      <c r="AA683" s="2"/>
    </row>
    <row r="684" spans="1:27" ht="18">
      <c r="A684" s="220"/>
      <c r="B684" s="2" t="s">
        <v>467</v>
      </c>
      <c r="C684" s="2"/>
      <c r="D684" s="229">
        <f>D682+D683</f>
        <v>144000</v>
      </c>
      <c r="E684" s="39" t="s">
        <v>468</v>
      </c>
      <c r="F684" s="2"/>
      <c r="G684" s="2"/>
      <c r="H684" s="2"/>
      <c r="I684" s="2"/>
      <c r="J684" s="2"/>
      <c r="K684" s="2"/>
      <c r="L684" s="2"/>
      <c r="M684" s="2"/>
      <c r="N684" s="2"/>
      <c r="O684" s="2"/>
      <c r="P684" s="2"/>
      <c r="Q684" s="2"/>
      <c r="R684" s="2"/>
      <c r="S684" s="2"/>
      <c r="T684" s="2"/>
      <c r="U684" s="2"/>
      <c r="V684" s="2"/>
      <c r="W684" s="2"/>
      <c r="X684" s="2"/>
      <c r="Y684" s="2"/>
      <c r="Z684" s="2"/>
      <c r="AA684" s="2"/>
    </row>
    <row r="685" spans="1:27" ht="18">
      <c r="A685" s="220"/>
      <c r="B685" s="2"/>
      <c r="C685" s="2"/>
      <c r="D685" s="2"/>
      <c r="E685" s="2"/>
      <c r="F685" s="2"/>
      <c r="G685" s="2"/>
      <c r="H685" s="2"/>
      <c r="I685" s="2"/>
      <c r="J685" s="2"/>
      <c r="K685" s="2"/>
      <c r="L685" s="2"/>
      <c r="M685" s="2"/>
      <c r="N685" s="2"/>
      <c r="O685" s="2"/>
      <c r="P685" s="2"/>
      <c r="Q685" s="2"/>
      <c r="R685" s="2"/>
      <c r="S685" s="2"/>
      <c r="T685" s="2"/>
      <c r="U685" s="2"/>
      <c r="V685" s="2"/>
      <c r="W685" s="2"/>
      <c r="X685" s="2"/>
      <c r="Y685" s="2"/>
      <c r="Z685" s="2"/>
      <c r="AA685" s="2"/>
    </row>
    <row r="686" spans="1:27" ht="16">
      <c r="A686" s="224" t="s">
        <v>469</v>
      </c>
      <c r="B686" s="30"/>
      <c r="C686" s="2"/>
      <c r="D686" s="2"/>
      <c r="E686" s="2"/>
      <c r="F686" s="2"/>
      <c r="G686" s="2"/>
      <c r="H686" s="2"/>
      <c r="I686" s="2"/>
      <c r="J686" s="2"/>
      <c r="K686" s="2"/>
      <c r="L686" s="2"/>
      <c r="M686" s="2"/>
      <c r="N686" s="2"/>
      <c r="O686" s="2"/>
      <c r="P686" s="2"/>
      <c r="Q686" s="2"/>
      <c r="R686" s="2"/>
      <c r="S686" s="2"/>
      <c r="T686" s="2"/>
      <c r="U686" s="2"/>
      <c r="V686" s="2"/>
      <c r="W686" s="2"/>
      <c r="X686" s="2"/>
      <c r="Y686" s="2"/>
      <c r="Z686" s="2"/>
      <c r="AA686" s="2"/>
    </row>
    <row r="687" spans="1:27" ht="16">
      <c r="A687" s="76" t="s">
        <v>470</v>
      </c>
      <c r="B687" s="2"/>
      <c r="C687" s="2"/>
      <c r="D687" s="2"/>
      <c r="E687" s="2"/>
      <c r="F687" s="2"/>
      <c r="G687" s="2"/>
      <c r="H687" s="39"/>
      <c r="I687" s="2"/>
      <c r="J687" s="2"/>
      <c r="K687" s="2"/>
      <c r="L687" s="2"/>
      <c r="M687" s="2"/>
      <c r="N687" s="2"/>
      <c r="O687" s="2"/>
      <c r="P687" s="2"/>
      <c r="Q687" s="2"/>
      <c r="R687" s="2"/>
      <c r="S687" s="2"/>
      <c r="T687" s="2"/>
      <c r="U687" s="2"/>
      <c r="V687" s="2"/>
      <c r="W687" s="2"/>
      <c r="X687" s="2"/>
      <c r="Y687" s="2"/>
      <c r="Z687" s="2"/>
      <c r="AA687" s="2"/>
    </row>
    <row r="688" spans="1:27" ht="18">
      <c r="A688" s="220"/>
      <c r="B688" s="2"/>
      <c r="C688" s="2"/>
      <c r="D688" s="2"/>
      <c r="E688" s="2"/>
      <c r="F688" s="2"/>
      <c r="G688" s="2"/>
      <c r="H688" s="2"/>
      <c r="I688" s="2"/>
      <c r="J688" s="2"/>
      <c r="K688" s="2"/>
      <c r="L688" s="2"/>
      <c r="M688" s="2"/>
      <c r="N688" s="2"/>
      <c r="O688" s="2"/>
      <c r="P688" s="2"/>
      <c r="Q688" s="2"/>
      <c r="R688" s="2"/>
      <c r="S688" s="2"/>
      <c r="T688" s="2"/>
      <c r="U688" s="2"/>
      <c r="V688" s="2"/>
      <c r="W688" s="2"/>
      <c r="X688" s="2"/>
      <c r="Y688" s="2"/>
      <c r="Z688" s="2"/>
      <c r="AA688" s="2"/>
    </row>
    <row r="689" spans="1:27" ht="18">
      <c r="A689" s="220"/>
      <c r="B689" s="2" t="s">
        <v>471</v>
      </c>
      <c r="C689" s="2"/>
      <c r="D689" s="58">
        <v>14000</v>
      </c>
      <c r="E689" s="2"/>
      <c r="F689" s="2"/>
      <c r="G689" s="2"/>
      <c r="H689" s="2"/>
      <c r="I689" s="2"/>
      <c r="J689" s="2"/>
      <c r="K689" s="2"/>
      <c r="L689" s="2"/>
      <c r="M689" s="2"/>
      <c r="N689" s="2"/>
      <c r="O689" s="2"/>
      <c r="P689" s="2"/>
      <c r="Q689" s="2"/>
      <c r="R689" s="2"/>
      <c r="S689" s="2"/>
      <c r="T689" s="2"/>
      <c r="U689" s="2"/>
      <c r="V689" s="2"/>
      <c r="W689" s="2"/>
      <c r="X689" s="2"/>
      <c r="Y689" s="2"/>
      <c r="Z689" s="2"/>
      <c r="AA689" s="2"/>
    </row>
    <row r="690" spans="1:27" ht="18">
      <c r="A690" s="220"/>
      <c r="B690" s="2" t="s">
        <v>456</v>
      </c>
      <c r="C690" s="2"/>
      <c r="D690" s="58">
        <v>20000</v>
      </c>
      <c r="E690" s="2"/>
      <c r="F690" s="2"/>
      <c r="G690" s="2"/>
      <c r="H690" s="2"/>
      <c r="I690" s="2"/>
      <c r="J690" s="2"/>
      <c r="K690" s="2"/>
      <c r="L690" s="2"/>
      <c r="M690" s="2"/>
      <c r="N690" s="2"/>
      <c r="O690" s="2"/>
      <c r="P690" s="2"/>
      <c r="Q690" s="2"/>
      <c r="R690" s="2"/>
      <c r="S690" s="2"/>
      <c r="T690" s="2"/>
      <c r="U690" s="2"/>
      <c r="V690" s="2"/>
      <c r="W690" s="2"/>
      <c r="X690" s="2"/>
      <c r="Y690" s="2"/>
      <c r="Z690" s="2"/>
      <c r="AA690" s="2"/>
    </row>
    <row r="691" spans="1:27" ht="18">
      <c r="A691" s="220"/>
      <c r="B691" s="2" t="s">
        <v>472</v>
      </c>
      <c r="C691" s="2"/>
      <c r="D691" s="71">
        <f>D689+D690</f>
        <v>34000</v>
      </c>
      <c r="E691" s="2" t="s">
        <v>473</v>
      </c>
      <c r="F691" s="2"/>
      <c r="G691" s="2"/>
      <c r="H691" s="2"/>
      <c r="I691" s="2"/>
      <c r="J691" s="2"/>
      <c r="K691" s="2"/>
      <c r="L691" s="2"/>
      <c r="M691" s="2"/>
      <c r="N691" s="2"/>
      <c r="O691" s="2"/>
      <c r="P691" s="2"/>
      <c r="Q691" s="2"/>
      <c r="R691" s="2"/>
      <c r="S691" s="2"/>
      <c r="T691" s="2"/>
      <c r="U691" s="2"/>
      <c r="V691" s="2"/>
      <c r="W691" s="2"/>
      <c r="X691" s="2"/>
      <c r="Y691" s="2"/>
      <c r="Z691" s="2"/>
      <c r="AA691" s="2"/>
    </row>
    <row r="692" spans="1:27" ht="18">
      <c r="A692" s="220"/>
      <c r="B692" s="2"/>
      <c r="C692" s="2"/>
      <c r="D692" s="2"/>
      <c r="E692" s="2"/>
      <c r="F692" s="2"/>
      <c r="G692" s="2"/>
      <c r="H692" s="2"/>
      <c r="I692" s="2"/>
      <c r="J692" s="2"/>
      <c r="K692" s="2"/>
      <c r="L692" s="2"/>
      <c r="M692" s="2"/>
      <c r="N692" s="2"/>
      <c r="O692" s="2"/>
      <c r="P692" s="2"/>
      <c r="Q692" s="2"/>
      <c r="R692" s="2"/>
      <c r="S692" s="2"/>
      <c r="T692" s="2"/>
      <c r="U692" s="2"/>
      <c r="V692" s="2"/>
      <c r="W692" s="2"/>
      <c r="X692" s="2"/>
      <c r="Y692" s="2"/>
      <c r="Z692" s="2"/>
      <c r="AA692" s="2"/>
    </row>
    <row r="693" spans="1:27" ht="16">
      <c r="A693" s="224" t="s">
        <v>474</v>
      </c>
      <c r="B693" s="30"/>
      <c r="C693" s="2"/>
      <c r="D693" s="2"/>
      <c r="E693" s="2"/>
      <c r="F693" s="2"/>
      <c r="G693" s="2"/>
      <c r="H693" s="2"/>
      <c r="I693" s="2"/>
      <c r="J693" s="2"/>
      <c r="K693" s="2"/>
      <c r="L693" s="2"/>
      <c r="M693" s="2"/>
      <c r="N693" s="2"/>
      <c r="O693" s="2"/>
      <c r="P693" s="2"/>
      <c r="Q693" s="2"/>
      <c r="R693" s="2"/>
      <c r="S693" s="2"/>
      <c r="T693" s="2"/>
      <c r="U693" s="2"/>
      <c r="V693" s="2"/>
      <c r="W693" s="2"/>
      <c r="X693" s="2"/>
      <c r="Y693" s="2"/>
      <c r="Z693" s="2"/>
      <c r="AA693" s="2"/>
    </row>
    <row r="694" spans="1:27" ht="18">
      <c r="A694" s="220"/>
      <c r="B694" s="2"/>
      <c r="C694" s="2"/>
      <c r="D694" s="2"/>
      <c r="E694" s="2"/>
      <c r="F694" s="2"/>
      <c r="G694" s="2"/>
      <c r="H694" s="2"/>
      <c r="I694" s="2"/>
      <c r="J694" s="2"/>
      <c r="K694" s="2"/>
      <c r="L694" s="2"/>
      <c r="M694" s="2"/>
      <c r="N694" s="2"/>
      <c r="O694" s="2"/>
      <c r="P694" s="2"/>
      <c r="Q694" s="2"/>
      <c r="R694" s="2"/>
      <c r="S694" s="2"/>
      <c r="T694" s="2"/>
      <c r="U694" s="2"/>
      <c r="V694" s="2"/>
      <c r="W694" s="2"/>
      <c r="X694" s="2"/>
      <c r="Y694" s="2"/>
      <c r="Z694" s="2"/>
      <c r="AA694" s="2"/>
    </row>
    <row r="695" spans="1:27" ht="18">
      <c r="A695" s="220"/>
      <c r="B695" s="2" t="s">
        <v>475</v>
      </c>
      <c r="C695" s="2"/>
      <c r="D695" s="58">
        <v>5000</v>
      </c>
      <c r="E695" s="2"/>
      <c r="F695" s="2"/>
      <c r="G695" s="2"/>
      <c r="H695" s="2"/>
      <c r="I695" s="2"/>
      <c r="J695" s="2"/>
      <c r="K695" s="2"/>
      <c r="L695" s="2"/>
      <c r="M695" s="2"/>
      <c r="N695" s="2"/>
      <c r="O695" s="2"/>
      <c r="P695" s="2"/>
      <c r="Q695" s="2"/>
      <c r="R695" s="2"/>
      <c r="S695" s="2"/>
      <c r="T695" s="2"/>
      <c r="U695" s="2"/>
      <c r="V695" s="2"/>
      <c r="W695" s="2"/>
      <c r="X695" s="2"/>
      <c r="Y695" s="2"/>
      <c r="Z695" s="2"/>
      <c r="AA695" s="2"/>
    </row>
    <row r="696" spans="1:27" ht="18">
      <c r="A696" s="220"/>
      <c r="B696" s="2"/>
      <c r="C696" s="2"/>
      <c r="D696" s="2"/>
      <c r="E696" s="2"/>
      <c r="F696" s="2"/>
      <c r="G696" s="2"/>
      <c r="H696" s="2"/>
      <c r="I696" s="2"/>
      <c r="J696" s="2"/>
      <c r="K696" s="2"/>
      <c r="L696" s="2"/>
      <c r="M696" s="2"/>
      <c r="N696" s="2"/>
      <c r="O696" s="2"/>
      <c r="P696" s="2"/>
      <c r="Q696" s="2"/>
      <c r="R696" s="2"/>
      <c r="S696" s="2"/>
      <c r="T696" s="2"/>
      <c r="U696" s="2"/>
      <c r="V696" s="2"/>
      <c r="W696" s="2"/>
      <c r="X696" s="2"/>
      <c r="Y696" s="2"/>
      <c r="Z696" s="2"/>
      <c r="AA696" s="2"/>
    </row>
    <row r="697" spans="1:27" ht="16">
      <c r="A697" s="221" t="s">
        <v>476</v>
      </c>
      <c r="B697" s="222"/>
      <c r="C697" s="223"/>
      <c r="D697" s="223"/>
      <c r="E697" s="223"/>
      <c r="F697" s="223"/>
      <c r="G697" s="2"/>
      <c r="H697" s="2"/>
      <c r="I697" s="2"/>
      <c r="J697" s="2"/>
      <c r="K697" s="2"/>
      <c r="L697" s="2"/>
      <c r="M697" s="2"/>
      <c r="N697" s="2"/>
      <c r="O697" s="2"/>
      <c r="P697" s="2"/>
      <c r="Q697" s="2"/>
      <c r="R697" s="2"/>
      <c r="S697" s="2"/>
      <c r="T697" s="2"/>
      <c r="U697" s="2"/>
      <c r="V697" s="2"/>
      <c r="W697" s="2"/>
      <c r="X697" s="2"/>
      <c r="Y697" s="2"/>
      <c r="Z697" s="2"/>
      <c r="AA697" s="2"/>
    </row>
    <row r="698" spans="1:27" ht="16">
      <c r="A698" s="221" t="s">
        <v>477</v>
      </c>
      <c r="B698" s="222"/>
      <c r="C698" s="223"/>
      <c r="D698" s="223"/>
      <c r="E698" s="223"/>
      <c r="F698" s="223"/>
      <c r="G698" s="2"/>
      <c r="H698" s="2"/>
      <c r="I698" s="2"/>
      <c r="J698" s="2"/>
      <c r="K698" s="2"/>
      <c r="L698" s="2"/>
      <c r="M698" s="2"/>
      <c r="N698" s="2"/>
      <c r="O698" s="2"/>
      <c r="P698" s="2"/>
      <c r="Q698" s="2"/>
      <c r="R698" s="2"/>
      <c r="S698" s="2"/>
      <c r="T698" s="2"/>
      <c r="U698" s="2"/>
      <c r="V698" s="2"/>
      <c r="W698" s="2"/>
      <c r="X698" s="2"/>
      <c r="Y698" s="2"/>
      <c r="Z698" s="2"/>
      <c r="AA698" s="2"/>
    </row>
    <row r="699" spans="1:27" ht="17" thickBot="1">
      <c r="A699" s="76"/>
      <c r="B699" s="2"/>
      <c r="C699" s="2"/>
      <c r="D699" s="2"/>
      <c r="E699" s="2"/>
      <c r="F699" s="2"/>
      <c r="G699" s="2"/>
      <c r="H699" s="2"/>
      <c r="I699" s="2"/>
      <c r="J699" s="2"/>
      <c r="K699" s="2"/>
      <c r="L699" s="2"/>
      <c r="M699" s="2"/>
      <c r="N699" s="2"/>
      <c r="O699" s="2"/>
      <c r="P699" s="2"/>
      <c r="Q699" s="2"/>
      <c r="R699" s="2"/>
      <c r="S699" s="2"/>
      <c r="T699" s="2"/>
      <c r="U699" s="2"/>
      <c r="V699" s="2"/>
      <c r="W699" s="2"/>
      <c r="X699" s="2"/>
      <c r="Y699" s="2"/>
      <c r="Z699" s="2"/>
      <c r="AA699" s="2"/>
    </row>
    <row r="700" spans="1:27" ht="16">
      <c r="A700" s="230" t="s">
        <v>478</v>
      </c>
      <c r="B700" s="99"/>
      <c r="C700" s="99"/>
      <c r="D700" s="99"/>
      <c r="E700" s="99"/>
      <c r="F700" s="100"/>
      <c r="G700" s="2"/>
      <c r="H700" s="2"/>
      <c r="I700" s="2"/>
      <c r="J700" s="2"/>
      <c r="K700" s="2"/>
      <c r="L700" s="2"/>
      <c r="M700" s="2"/>
      <c r="N700" s="2"/>
      <c r="O700" s="2"/>
      <c r="P700" s="2"/>
      <c r="Q700" s="2"/>
      <c r="R700" s="2"/>
      <c r="S700" s="2"/>
      <c r="T700" s="2"/>
      <c r="U700" s="2"/>
      <c r="V700" s="2"/>
      <c r="W700" s="2"/>
      <c r="X700" s="2"/>
      <c r="Y700" s="2"/>
      <c r="Z700" s="2"/>
      <c r="AA700" s="2"/>
    </row>
    <row r="701" spans="1:27" ht="17" thickBot="1">
      <c r="A701" s="231" t="s">
        <v>479</v>
      </c>
      <c r="B701" s="2"/>
      <c r="C701" s="2"/>
      <c r="D701" s="2"/>
      <c r="E701" s="2"/>
      <c r="F701" s="124"/>
      <c r="G701" s="2"/>
      <c r="H701" s="2"/>
      <c r="I701" s="2"/>
      <c r="J701" s="2"/>
      <c r="K701" s="2"/>
      <c r="L701" s="2"/>
      <c r="M701" s="2"/>
      <c r="N701" s="2"/>
      <c r="O701" s="2"/>
      <c r="P701" s="2"/>
      <c r="Q701" s="2"/>
      <c r="R701" s="2"/>
      <c r="S701" s="2"/>
      <c r="T701" s="2"/>
      <c r="U701" s="2"/>
      <c r="V701" s="2"/>
      <c r="W701" s="2"/>
      <c r="X701" s="2"/>
      <c r="Y701" s="2"/>
      <c r="Z701" s="2"/>
      <c r="AA701" s="2"/>
    </row>
    <row r="702" spans="1:27" ht="17" thickBot="1">
      <c r="A702" s="232" t="s">
        <v>480</v>
      </c>
      <c r="B702" s="172"/>
      <c r="C702" s="172"/>
      <c r="D702" s="172"/>
      <c r="E702" s="172"/>
      <c r="F702" s="172"/>
      <c r="G702" s="172"/>
      <c r="H702" s="172"/>
      <c r="I702" s="155"/>
      <c r="J702" s="2"/>
      <c r="K702" s="2"/>
      <c r="L702" s="2"/>
      <c r="M702" s="2"/>
      <c r="N702" s="2"/>
      <c r="O702" s="2"/>
      <c r="P702" s="2"/>
      <c r="Q702" s="2"/>
      <c r="R702" s="2"/>
      <c r="S702" s="2"/>
      <c r="T702" s="2"/>
      <c r="U702" s="2"/>
      <c r="V702" s="2"/>
      <c r="W702" s="2"/>
      <c r="X702" s="2"/>
      <c r="Y702" s="2"/>
      <c r="Z702" s="2"/>
      <c r="AA702" s="2"/>
    </row>
    <row r="703" spans="1:27" ht="16">
      <c r="A703" s="76"/>
      <c r="B703" s="2"/>
      <c r="C703" s="2"/>
      <c r="D703" s="2"/>
      <c r="E703" s="2"/>
      <c r="F703" s="2"/>
      <c r="G703" s="2"/>
      <c r="H703" s="2"/>
      <c r="I703" s="2"/>
      <c r="J703" s="2"/>
      <c r="K703" s="2"/>
      <c r="L703" s="2"/>
      <c r="M703" s="2"/>
      <c r="N703" s="2"/>
      <c r="O703" s="2"/>
      <c r="P703" s="2"/>
      <c r="Q703" s="2"/>
      <c r="R703" s="2"/>
      <c r="S703" s="2"/>
      <c r="T703" s="2"/>
      <c r="U703" s="2"/>
      <c r="V703" s="2"/>
      <c r="W703" s="2"/>
      <c r="X703" s="2"/>
      <c r="Y703" s="2"/>
      <c r="Z703" s="2"/>
      <c r="AA703" s="2"/>
    </row>
    <row r="704" spans="1:27" ht="18">
      <c r="A704" s="220" t="s">
        <v>481</v>
      </c>
      <c r="B704" s="2"/>
      <c r="C704" s="2"/>
      <c r="D704" s="2"/>
      <c r="E704" s="2"/>
      <c r="F704" s="2"/>
      <c r="G704" s="2"/>
      <c r="J704" s="2"/>
      <c r="K704" s="2"/>
      <c r="L704" s="2"/>
      <c r="M704" s="2"/>
      <c r="N704" s="2"/>
      <c r="O704" s="2"/>
      <c r="P704" s="2"/>
      <c r="Q704" s="2"/>
      <c r="R704" s="2"/>
      <c r="S704" s="2"/>
      <c r="T704" s="2"/>
      <c r="U704" s="2"/>
      <c r="V704" s="2"/>
      <c r="W704" s="2"/>
      <c r="X704" s="2"/>
      <c r="Y704" s="2"/>
      <c r="Z704" s="2"/>
      <c r="AA704" s="2"/>
    </row>
    <row r="705" spans="1:27" ht="16">
      <c r="B705" s="2"/>
      <c r="C705" s="2"/>
      <c r="D705" s="2"/>
      <c r="E705" s="30" t="s">
        <v>453</v>
      </c>
      <c r="F705" s="2"/>
      <c r="G705" s="2"/>
      <c r="J705" s="2"/>
      <c r="K705" s="2"/>
      <c r="L705" s="2"/>
      <c r="M705" s="2"/>
      <c r="N705" s="2"/>
      <c r="O705" s="2"/>
      <c r="P705" s="2"/>
      <c r="Q705" s="2"/>
      <c r="R705" s="2"/>
      <c r="S705" s="2"/>
      <c r="T705" s="2"/>
      <c r="U705" s="2"/>
      <c r="V705" s="2"/>
      <c r="W705" s="2"/>
      <c r="X705" s="2"/>
      <c r="Y705" s="2"/>
      <c r="Z705" s="2"/>
      <c r="AA705" s="2"/>
    </row>
    <row r="706" spans="1:27" ht="16">
      <c r="A706" s="76" t="s">
        <v>482</v>
      </c>
      <c r="B706" s="2"/>
      <c r="C706" s="2"/>
      <c r="D706" s="2"/>
      <c r="E706" s="2">
        <v>0</v>
      </c>
      <c r="F706" s="2" t="s">
        <v>483</v>
      </c>
      <c r="G706" s="2"/>
      <c r="J706" s="2"/>
      <c r="K706" s="2"/>
      <c r="L706" s="2"/>
      <c r="M706" s="2"/>
      <c r="N706" s="2"/>
      <c r="O706" s="2"/>
      <c r="P706" s="2"/>
      <c r="Q706" s="2"/>
      <c r="R706" s="2"/>
      <c r="S706" s="2"/>
      <c r="T706" s="2"/>
      <c r="U706" s="2"/>
      <c r="V706" s="2"/>
      <c r="W706" s="2"/>
      <c r="X706" s="2"/>
      <c r="Y706" s="2"/>
      <c r="Z706" s="2"/>
      <c r="AA706" s="2"/>
    </row>
    <row r="707" spans="1:27" ht="16">
      <c r="A707" s="76" t="s">
        <v>484</v>
      </c>
      <c r="B707" s="2"/>
      <c r="C707" s="2"/>
      <c r="D707" s="2"/>
      <c r="E707" s="233">
        <f>D684</f>
        <v>144000</v>
      </c>
      <c r="F707" s="2" t="s">
        <v>485</v>
      </c>
      <c r="G707" s="2"/>
      <c r="J707" s="2"/>
      <c r="K707" s="2"/>
      <c r="L707" s="2"/>
      <c r="M707" s="2"/>
      <c r="N707" s="2"/>
      <c r="O707" s="2"/>
      <c r="P707" s="2"/>
      <c r="Q707" s="2"/>
      <c r="R707" s="2"/>
      <c r="S707" s="2"/>
      <c r="T707" s="2"/>
      <c r="U707" s="2"/>
      <c r="V707" s="2"/>
      <c r="W707" s="2"/>
      <c r="X707" s="2"/>
      <c r="Y707" s="2"/>
      <c r="Z707" s="2"/>
      <c r="AA707" s="2"/>
    </row>
    <row r="708" spans="1:27" ht="16">
      <c r="A708" s="76" t="s">
        <v>486</v>
      </c>
      <c r="B708" s="2"/>
      <c r="C708" s="2"/>
      <c r="D708" s="2"/>
      <c r="E708" s="67">
        <f>L660</f>
        <v>-14400</v>
      </c>
      <c r="F708" s="2" t="s">
        <v>487</v>
      </c>
      <c r="G708" s="2"/>
      <c r="J708" s="2"/>
      <c r="K708" s="2"/>
      <c r="L708" s="2"/>
      <c r="M708" s="2"/>
      <c r="N708" s="2"/>
      <c r="O708" s="2"/>
      <c r="P708" s="2"/>
      <c r="Q708" s="2"/>
      <c r="R708" s="2"/>
      <c r="S708" s="2"/>
      <c r="T708" s="2"/>
      <c r="U708" s="2"/>
      <c r="V708" s="2"/>
      <c r="W708" s="2"/>
      <c r="X708" s="2"/>
      <c r="Y708" s="2"/>
      <c r="Z708" s="2"/>
      <c r="AA708" s="2"/>
    </row>
    <row r="709" spans="1:27" ht="16">
      <c r="A709" s="76" t="s">
        <v>530</v>
      </c>
      <c r="B709" s="2"/>
      <c r="C709" s="2"/>
      <c r="D709" s="2"/>
      <c r="E709" s="234">
        <f>SUM(E706:E708)</f>
        <v>129600</v>
      </c>
      <c r="F709" s="2"/>
      <c r="G709" s="2"/>
      <c r="H709" s="235" t="s">
        <v>529</v>
      </c>
      <c r="I709" s="2"/>
      <c r="J709" s="2"/>
      <c r="K709" s="2"/>
      <c r="L709" s="2"/>
      <c r="M709" s="2"/>
      <c r="N709" s="2"/>
      <c r="O709" s="2"/>
      <c r="P709" s="2"/>
      <c r="Q709" s="2"/>
      <c r="R709" s="2"/>
      <c r="S709" s="2"/>
      <c r="T709" s="2"/>
      <c r="U709" s="2"/>
      <c r="V709" s="2"/>
      <c r="W709" s="2"/>
      <c r="X709" s="2"/>
      <c r="Y709" s="2"/>
      <c r="Z709" s="2"/>
      <c r="AA709" s="2"/>
    </row>
    <row r="710" spans="1:27" ht="18">
      <c r="A710" s="220"/>
      <c r="B710" s="2"/>
      <c r="C710" s="2"/>
      <c r="D710" s="2"/>
      <c r="E710" s="2"/>
      <c r="F710" s="2"/>
      <c r="G710" s="2"/>
      <c r="H710" s="67"/>
      <c r="I710" s="2"/>
      <c r="J710" s="2"/>
      <c r="K710" s="2"/>
      <c r="L710" s="2"/>
      <c r="M710" s="2"/>
      <c r="N710" s="2"/>
      <c r="O710" s="2"/>
      <c r="P710" s="2"/>
      <c r="Q710" s="2"/>
      <c r="R710" s="2"/>
      <c r="S710" s="2"/>
      <c r="T710" s="2"/>
      <c r="U710" s="2"/>
      <c r="V710" s="2"/>
      <c r="W710" s="2"/>
      <c r="X710" s="2"/>
      <c r="Y710" s="2"/>
      <c r="Z710" s="2"/>
      <c r="AA710" s="2"/>
    </row>
    <row r="711" spans="1:27" ht="18">
      <c r="A711" s="220" t="s">
        <v>488</v>
      </c>
      <c r="B711" s="2"/>
      <c r="C711" s="2"/>
      <c r="D711" s="2"/>
      <c r="E711" s="2"/>
      <c r="F711" s="2"/>
      <c r="G711" s="2"/>
      <c r="H711" s="2"/>
      <c r="I711" s="2"/>
      <c r="J711" s="2"/>
      <c r="K711" s="2"/>
      <c r="L711" s="2"/>
      <c r="M711" s="2"/>
      <c r="N711" s="2"/>
      <c r="O711" s="2"/>
      <c r="P711" s="2"/>
      <c r="Q711" s="2"/>
      <c r="R711" s="2"/>
      <c r="S711" s="2"/>
      <c r="T711" s="2"/>
      <c r="U711" s="2"/>
      <c r="V711" s="2"/>
      <c r="W711" s="2"/>
      <c r="X711" s="2"/>
      <c r="Y711" s="2"/>
      <c r="Z711" s="2"/>
      <c r="AA711" s="2"/>
    </row>
    <row r="712" spans="1:27" ht="18">
      <c r="A712" s="220"/>
      <c r="B712" s="2"/>
      <c r="C712" s="2"/>
      <c r="D712" s="2"/>
      <c r="E712" s="2"/>
      <c r="F712" s="2"/>
      <c r="G712" s="2"/>
      <c r="H712" s="2"/>
      <c r="I712" s="2"/>
      <c r="J712" s="2"/>
      <c r="K712" s="2"/>
      <c r="L712" s="2"/>
      <c r="M712" s="2"/>
      <c r="N712" s="2"/>
      <c r="O712" s="2"/>
      <c r="P712" s="2"/>
      <c r="Q712" s="2"/>
      <c r="R712" s="2"/>
      <c r="S712" s="2"/>
      <c r="T712" s="2"/>
      <c r="U712" s="2"/>
      <c r="V712" s="2"/>
      <c r="W712" s="2"/>
      <c r="X712" s="2"/>
      <c r="Y712" s="2"/>
      <c r="Z712" s="2"/>
      <c r="AA712" s="2"/>
    </row>
    <row r="713" spans="1:27" ht="18">
      <c r="A713" s="220"/>
      <c r="B713" s="2"/>
      <c r="C713" s="236" t="s">
        <v>489</v>
      </c>
      <c r="D713" s="30"/>
      <c r="E713" s="30"/>
      <c r="F713" s="30"/>
      <c r="G713" s="30"/>
      <c r="H713" s="237" t="s">
        <v>490</v>
      </c>
      <c r="I713" s="89"/>
      <c r="J713" s="89"/>
      <c r="K713" s="89"/>
      <c r="L713" s="89"/>
      <c r="M713" s="2"/>
      <c r="N713" s="2"/>
      <c r="O713" s="2"/>
      <c r="P713" s="2"/>
      <c r="Q713" s="2"/>
      <c r="R713" s="2"/>
      <c r="S713" s="2"/>
      <c r="T713" s="2"/>
      <c r="U713" s="2"/>
      <c r="V713" s="2"/>
      <c r="W713" s="2"/>
      <c r="X713" s="2"/>
      <c r="Y713" s="2"/>
      <c r="Z713" s="2"/>
      <c r="AA713" s="2"/>
    </row>
    <row r="714" spans="1:27" ht="19" thickBot="1">
      <c r="A714" s="220"/>
      <c r="B714" s="2"/>
      <c r="C714" s="2"/>
      <c r="D714" s="2"/>
      <c r="E714" s="2"/>
      <c r="F714" s="2"/>
      <c r="G714" s="2"/>
      <c r="H714" s="2"/>
      <c r="I714" s="2"/>
      <c r="J714" s="2"/>
      <c r="K714" s="2"/>
      <c r="L714" s="2"/>
      <c r="M714" s="2"/>
      <c r="N714" s="2"/>
      <c r="O714" s="2"/>
      <c r="P714" s="2"/>
      <c r="Q714" s="2"/>
      <c r="R714" s="2"/>
      <c r="S714" s="2"/>
      <c r="T714" s="2"/>
      <c r="U714" s="2"/>
      <c r="V714" s="2"/>
      <c r="W714" s="2"/>
      <c r="X714" s="2"/>
      <c r="Y714" s="2"/>
      <c r="Z714" s="2"/>
      <c r="AA714" s="2"/>
    </row>
    <row r="715" spans="1:27" ht="18">
      <c r="A715" s="220"/>
      <c r="B715" s="2"/>
      <c r="C715" s="238" t="s">
        <v>491</v>
      </c>
      <c r="D715" s="99"/>
      <c r="E715" s="99"/>
      <c r="F715" s="100"/>
      <c r="G715" s="2"/>
      <c r="H715" s="239" t="s">
        <v>397</v>
      </c>
      <c r="I715" s="240"/>
      <c r="J715" s="240"/>
      <c r="K715" s="240"/>
      <c r="L715" s="241"/>
      <c r="M715" s="2"/>
      <c r="N715" s="2"/>
      <c r="O715" s="2"/>
      <c r="P715" s="2"/>
      <c r="Q715" s="2"/>
      <c r="R715" s="2"/>
      <c r="S715" s="2"/>
      <c r="T715" s="2"/>
      <c r="U715" s="2"/>
      <c r="V715" s="2"/>
      <c r="W715" s="2"/>
      <c r="X715" s="2"/>
      <c r="Y715" s="2"/>
      <c r="Z715" s="2"/>
      <c r="AA715" s="2"/>
    </row>
    <row r="716" spans="1:27" ht="18">
      <c r="A716" s="220"/>
      <c r="B716" s="2"/>
      <c r="C716" s="242"/>
      <c r="D716" s="39" t="s">
        <v>66</v>
      </c>
      <c r="E716" s="225">
        <f>B661</f>
        <v>174600</v>
      </c>
      <c r="F716" s="243"/>
      <c r="G716" s="2"/>
      <c r="H716" s="242"/>
      <c r="I716" s="39" t="s">
        <v>69</v>
      </c>
      <c r="J716" s="39"/>
      <c r="K716" s="227">
        <v>25000</v>
      </c>
      <c r="L716" s="243" t="s">
        <v>492</v>
      </c>
      <c r="M716" s="2"/>
      <c r="N716" s="2"/>
      <c r="O716" s="2"/>
      <c r="P716" s="2"/>
      <c r="Q716" s="2"/>
      <c r="R716" s="2"/>
      <c r="S716" s="2"/>
      <c r="T716" s="2"/>
      <c r="U716" s="2"/>
      <c r="V716" s="2"/>
      <c r="W716" s="2"/>
      <c r="X716" s="2"/>
      <c r="Y716" s="2"/>
      <c r="Z716" s="2"/>
      <c r="AA716" s="2"/>
    </row>
    <row r="717" spans="1:27" ht="19" thickBot="1">
      <c r="A717" s="220"/>
      <c r="B717" s="2"/>
      <c r="C717" s="123"/>
      <c r="D717" s="39" t="s">
        <v>493</v>
      </c>
      <c r="E717" s="227">
        <v>70000</v>
      </c>
      <c r="F717" s="243" t="s">
        <v>494</v>
      </c>
      <c r="G717" s="2"/>
      <c r="H717" s="244"/>
      <c r="I717" s="245" t="s">
        <v>495</v>
      </c>
      <c r="J717" s="246"/>
      <c r="K717" s="247">
        <f>K716</f>
        <v>25000</v>
      </c>
      <c r="L717" s="248"/>
      <c r="M717" s="2"/>
      <c r="N717" s="2"/>
      <c r="O717" s="2"/>
      <c r="P717" s="2"/>
      <c r="Q717" s="2"/>
      <c r="R717" s="2"/>
      <c r="S717" s="2"/>
      <c r="T717" s="2"/>
      <c r="U717" s="2"/>
      <c r="V717" s="2"/>
      <c r="W717" s="2"/>
      <c r="X717" s="2"/>
      <c r="Y717" s="2"/>
      <c r="Z717" s="2"/>
      <c r="AA717" s="2"/>
    </row>
    <row r="718" spans="1:27" ht="19" thickBot="1">
      <c r="A718" s="220"/>
      <c r="B718" s="2"/>
      <c r="C718" s="125"/>
      <c r="D718" s="245" t="s">
        <v>495</v>
      </c>
      <c r="E718" s="249">
        <f>E716+E717</f>
        <v>244600</v>
      </c>
      <c r="F718" s="248"/>
      <c r="G718" s="2"/>
      <c r="H718" s="2"/>
      <c r="I718" s="2"/>
      <c r="J718" s="2"/>
      <c r="K718" s="2"/>
      <c r="L718" s="2"/>
      <c r="M718" s="2"/>
      <c r="N718" s="2"/>
      <c r="O718" s="2"/>
      <c r="P718" s="2"/>
      <c r="Q718" s="2"/>
      <c r="R718" s="2"/>
      <c r="S718" s="2"/>
      <c r="T718" s="2"/>
      <c r="U718" s="2"/>
      <c r="V718" s="2"/>
      <c r="W718" s="2"/>
      <c r="X718" s="2"/>
      <c r="Y718" s="2"/>
      <c r="Z718" s="2"/>
      <c r="AA718" s="2"/>
    </row>
    <row r="719" spans="1:27" ht="18">
      <c r="A719" s="220"/>
      <c r="B719" s="2"/>
      <c r="C719" s="2"/>
      <c r="D719" s="2"/>
      <c r="E719" s="2"/>
      <c r="F719" s="2"/>
      <c r="G719" s="2"/>
      <c r="H719" s="2"/>
      <c r="I719" s="2"/>
      <c r="J719" s="2"/>
      <c r="K719" s="2"/>
      <c r="L719" s="2"/>
      <c r="M719" s="2"/>
      <c r="N719" s="2"/>
      <c r="O719" s="2"/>
      <c r="P719" s="2"/>
      <c r="Q719" s="2"/>
      <c r="R719" s="2"/>
      <c r="S719" s="2"/>
      <c r="T719" s="2"/>
      <c r="U719" s="2"/>
      <c r="V719" s="2"/>
      <c r="W719" s="2"/>
      <c r="X719" s="2"/>
      <c r="Y719" s="2"/>
      <c r="Z719" s="2"/>
      <c r="AA719" s="2"/>
    </row>
    <row r="720" spans="1:27" ht="18">
      <c r="A720" s="220"/>
      <c r="B720" s="2"/>
      <c r="C720" s="2"/>
      <c r="D720" s="2"/>
      <c r="E720" s="2"/>
      <c r="F720" s="2"/>
      <c r="G720" s="2"/>
      <c r="H720" s="2"/>
      <c r="I720" s="2"/>
      <c r="J720" s="2"/>
      <c r="K720" s="2"/>
      <c r="L720" s="2"/>
      <c r="M720" s="2"/>
      <c r="N720" s="2"/>
      <c r="O720" s="2"/>
      <c r="P720" s="2"/>
      <c r="Q720" s="2"/>
      <c r="R720" s="2"/>
      <c r="S720" s="2"/>
      <c r="T720" s="2"/>
      <c r="U720" s="2"/>
      <c r="V720" s="2"/>
      <c r="W720" s="2"/>
      <c r="X720" s="2"/>
      <c r="Y720" s="2"/>
      <c r="Z720" s="2"/>
      <c r="AA720" s="2"/>
    </row>
    <row r="721" spans="1:27" ht="19" thickBot="1">
      <c r="A721" s="220"/>
      <c r="B721" s="2"/>
      <c r="C721" s="2"/>
      <c r="D721" s="2"/>
      <c r="E721" s="2"/>
      <c r="F721" s="2"/>
      <c r="G721" s="2"/>
      <c r="H721" s="2"/>
      <c r="I721" s="2"/>
      <c r="J721" s="2"/>
      <c r="K721" s="2"/>
      <c r="L721" s="2"/>
      <c r="M721" s="2"/>
      <c r="N721" s="2"/>
      <c r="O721" s="2"/>
      <c r="P721" s="2"/>
      <c r="Q721" s="2"/>
      <c r="R721" s="2"/>
      <c r="S721" s="2"/>
      <c r="T721" s="2"/>
      <c r="U721" s="2"/>
      <c r="V721" s="2"/>
      <c r="W721" s="2"/>
      <c r="X721" s="2"/>
      <c r="Y721" s="2"/>
      <c r="Z721" s="2"/>
      <c r="AA721" s="2"/>
    </row>
    <row r="722" spans="1:27" ht="18">
      <c r="A722" s="220"/>
      <c r="B722" s="2"/>
      <c r="C722" s="238" t="s">
        <v>496</v>
      </c>
      <c r="D722" s="99"/>
      <c r="E722" s="99"/>
      <c r="F722" s="100"/>
      <c r="G722" s="2"/>
      <c r="H722" s="239" t="s">
        <v>398</v>
      </c>
      <c r="I722" s="240"/>
      <c r="J722" s="240"/>
      <c r="K722" s="240"/>
      <c r="L722" s="241"/>
      <c r="M722" s="2"/>
      <c r="N722" s="2"/>
      <c r="O722" s="2"/>
      <c r="P722" s="2"/>
      <c r="Q722" s="2"/>
      <c r="R722" s="2"/>
      <c r="S722" s="2"/>
      <c r="T722" s="2"/>
      <c r="U722" s="2"/>
      <c r="V722" s="2"/>
      <c r="W722" s="2"/>
      <c r="X722" s="2"/>
      <c r="Y722" s="2"/>
      <c r="Z722" s="2"/>
      <c r="AA722" s="2"/>
    </row>
    <row r="723" spans="1:27" ht="18">
      <c r="A723" s="220"/>
      <c r="B723" s="2"/>
      <c r="C723" s="242"/>
      <c r="D723" s="39" t="s">
        <v>497</v>
      </c>
      <c r="E723" s="227">
        <f>C756</f>
        <v>90000</v>
      </c>
      <c r="F723" s="243" t="s">
        <v>498</v>
      </c>
      <c r="G723" s="2"/>
      <c r="H723" s="242"/>
      <c r="I723" s="39" t="s">
        <v>75</v>
      </c>
      <c r="J723" s="39"/>
      <c r="K723" s="227">
        <f>G661</f>
        <v>100000</v>
      </c>
      <c r="L723" s="243" t="s">
        <v>499</v>
      </c>
      <c r="M723" s="2"/>
      <c r="N723" s="2"/>
      <c r="O723" s="2"/>
      <c r="P723" s="2"/>
      <c r="Q723" s="2"/>
      <c r="R723" s="2"/>
      <c r="S723" s="2"/>
      <c r="T723" s="2"/>
      <c r="U723" s="2"/>
      <c r="V723" s="2"/>
      <c r="W723" s="2"/>
      <c r="X723" s="2"/>
      <c r="Y723" s="2"/>
      <c r="Z723" s="2"/>
      <c r="AA723" s="2"/>
    </row>
    <row r="724" spans="1:27" ht="19" thickBot="1">
      <c r="A724" s="220"/>
      <c r="B724" s="2"/>
      <c r="C724" s="244"/>
      <c r="D724" s="245" t="s">
        <v>495</v>
      </c>
      <c r="E724" s="247">
        <f>E723</f>
        <v>90000</v>
      </c>
      <c r="F724" s="248"/>
      <c r="G724" s="2"/>
      <c r="H724" s="244"/>
      <c r="I724" s="245" t="s">
        <v>495</v>
      </c>
      <c r="J724" s="246"/>
      <c r="K724" s="247">
        <f>K723</f>
        <v>100000</v>
      </c>
      <c r="L724" s="248"/>
      <c r="M724" s="2"/>
      <c r="N724" s="2"/>
      <c r="O724" s="2"/>
      <c r="P724" s="2"/>
      <c r="Q724" s="2"/>
      <c r="R724" s="2"/>
      <c r="S724" s="2"/>
      <c r="T724" s="2"/>
      <c r="U724" s="2"/>
      <c r="V724" s="2"/>
      <c r="W724" s="2"/>
      <c r="X724" s="2"/>
      <c r="Y724" s="2"/>
      <c r="Z724" s="2"/>
      <c r="AA724" s="2"/>
    </row>
    <row r="725" spans="1:27" ht="18">
      <c r="A725" s="220"/>
      <c r="B725" s="2"/>
      <c r="C725" s="2"/>
      <c r="D725" s="2"/>
      <c r="E725" s="2"/>
      <c r="F725" s="2"/>
      <c r="G725" s="2"/>
      <c r="H725" s="2"/>
      <c r="I725" s="2"/>
      <c r="J725" s="2"/>
      <c r="K725" s="2"/>
      <c r="L725" s="2"/>
      <c r="M725" s="2"/>
      <c r="N725" s="2"/>
      <c r="O725" s="2"/>
      <c r="P725" s="2"/>
      <c r="Q725" s="2"/>
      <c r="R725" s="2"/>
      <c r="S725" s="2"/>
      <c r="T725" s="2"/>
      <c r="U725" s="2"/>
      <c r="V725" s="2"/>
      <c r="W725" s="2"/>
      <c r="X725" s="2"/>
      <c r="Y725" s="2"/>
      <c r="Z725" s="2"/>
      <c r="AA725" s="2"/>
    </row>
    <row r="726" spans="1:27" ht="19" thickBot="1">
      <c r="A726" s="220"/>
      <c r="B726" s="2"/>
      <c r="C726" s="2"/>
      <c r="D726" s="2"/>
      <c r="E726" s="2"/>
      <c r="F726" s="2"/>
      <c r="G726" s="2"/>
      <c r="H726" s="2"/>
      <c r="I726" s="2"/>
      <c r="J726" s="2"/>
      <c r="K726" s="2"/>
      <c r="L726" s="2"/>
      <c r="M726" s="2"/>
      <c r="N726" s="2"/>
      <c r="O726" s="2"/>
      <c r="P726" s="2"/>
      <c r="Q726" s="2"/>
      <c r="R726" s="2"/>
      <c r="S726" s="2"/>
      <c r="T726" s="2"/>
      <c r="U726" s="2"/>
      <c r="V726" s="2"/>
      <c r="W726" s="2"/>
      <c r="X726" s="2"/>
      <c r="Y726" s="2"/>
      <c r="Z726" s="2"/>
      <c r="AA726" s="2"/>
    </row>
    <row r="727" spans="1:27" ht="18">
      <c r="A727" s="220"/>
      <c r="B727" s="2"/>
      <c r="C727" s="2"/>
      <c r="D727" s="2"/>
      <c r="E727" s="2"/>
      <c r="F727" s="2"/>
      <c r="G727" s="2"/>
      <c r="H727" s="238" t="s">
        <v>78</v>
      </c>
      <c r="I727" s="99"/>
      <c r="J727" s="99"/>
      <c r="K727" s="99"/>
      <c r="L727" s="100"/>
      <c r="M727" s="2"/>
      <c r="N727" s="2"/>
      <c r="O727" s="2"/>
      <c r="P727" s="2"/>
      <c r="Q727" s="2"/>
      <c r="R727" s="2"/>
      <c r="S727" s="2"/>
      <c r="T727" s="2"/>
      <c r="U727" s="2"/>
      <c r="V727" s="2"/>
      <c r="W727" s="2"/>
      <c r="X727" s="2"/>
      <c r="Y727" s="2"/>
      <c r="Z727" s="2"/>
      <c r="AA727" s="2"/>
    </row>
    <row r="728" spans="1:27" ht="18">
      <c r="A728" s="220"/>
      <c r="B728" s="2"/>
      <c r="C728" s="2"/>
      <c r="D728" s="2"/>
      <c r="E728" s="2"/>
      <c r="F728" s="2"/>
      <c r="G728" s="2"/>
      <c r="H728" s="242"/>
      <c r="I728" s="39" t="s">
        <v>197</v>
      </c>
      <c r="J728" s="39"/>
      <c r="K728" s="227">
        <f>I661</f>
        <v>80000</v>
      </c>
      <c r="L728" s="243"/>
      <c r="M728" s="2"/>
      <c r="N728" s="2"/>
      <c r="O728" s="2"/>
      <c r="P728" s="2"/>
      <c r="Q728" s="2"/>
      <c r="R728" s="2"/>
      <c r="S728" s="2"/>
      <c r="T728" s="2"/>
      <c r="U728" s="2"/>
      <c r="V728" s="2"/>
      <c r="W728" s="2"/>
      <c r="X728" s="2"/>
      <c r="Y728" s="2"/>
      <c r="Z728" s="2"/>
      <c r="AA728" s="2"/>
    </row>
    <row r="729" spans="1:27" ht="18">
      <c r="A729" s="220"/>
      <c r="B729" s="2"/>
      <c r="C729" s="2"/>
      <c r="D729" s="2"/>
      <c r="E729" s="2"/>
      <c r="F729" s="2"/>
      <c r="G729" s="2"/>
      <c r="H729" s="123"/>
      <c r="I729" s="39" t="s">
        <v>500</v>
      </c>
      <c r="J729" s="39"/>
      <c r="K729" s="250">
        <f>E709</f>
        <v>129600</v>
      </c>
      <c r="L729" s="243" t="s">
        <v>501</v>
      </c>
      <c r="M729" s="2"/>
      <c r="N729" s="2"/>
      <c r="O729" s="2"/>
      <c r="P729" s="2"/>
      <c r="Q729" s="2"/>
      <c r="R729" s="2"/>
      <c r="S729" s="2"/>
      <c r="T729" s="2"/>
      <c r="U729" s="2"/>
      <c r="V729" s="2"/>
      <c r="W729" s="2"/>
      <c r="X729" s="2"/>
      <c r="Y729" s="2"/>
      <c r="Z729" s="2"/>
      <c r="AA729" s="2"/>
    </row>
    <row r="730" spans="1:27" ht="19" thickBot="1">
      <c r="A730" s="220"/>
      <c r="B730" s="2"/>
      <c r="C730" s="2"/>
      <c r="D730" s="2"/>
      <c r="E730" s="2"/>
      <c r="F730" s="2"/>
      <c r="G730" s="2"/>
      <c r="H730" s="125"/>
      <c r="I730" s="245" t="s">
        <v>495</v>
      </c>
      <c r="J730" s="245"/>
      <c r="K730" s="247">
        <f>K728+K729</f>
        <v>209600</v>
      </c>
      <c r="L730" s="248"/>
      <c r="M730" s="2"/>
      <c r="N730" s="2"/>
      <c r="O730" s="2"/>
      <c r="P730" s="2"/>
      <c r="Q730" s="2"/>
      <c r="R730" s="2"/>
      <c r="S730" s="2"/>
      <c r="T730" s="2"/>
      <c r="U730" s="2"/>
      <c r="V730" s="2"/>
      <c r="W730" s="2"/>
      <c r="X730" s="2"/>
      <c r="Y730" s="2"/>
      <c r="Z730" s="2"/>
      <c r="AA730" s="2"/>
    </row>
    <row r="731" spans="1:27" ht="18">
      <c r="A731" s="220"/>
      <c r="B731" s="2"/>
      <c r="C731" s="2"/>
      <c r="D731" s="2"/>
      <c r="E731" s="2"/>
      <c r="F731" s="2"/>
      <c r="G731" s="2"/>
      <c r="H731" s="2"/>
      <c r="I731" s="2"/>
      <c r="J731" s="2"/>
      <c r="K731" s="2"/>
      <c r="L731" s="2"/>
      <c r="M731" s="2"/>
      <c r="N731" s="2"/>
      <c r="O731" s="2"/>
      <c r="P731" s="2"/>
      <c r="Q731" s="2"/>
      <c r="R731" s="2"/>
      <c r="S731" s="2"/>
      <c r="T731" s="2"/>
      <c r="U731" s="2"/>
      <c r="V731" s="2"/>
      <c r="W731" s="2"/>
      <c r="X731" s="2"/>
      <c r="Y731" s="2"/>
      <c r="Z731" s="2"/>
      <c r="AA731" s="2"/>
    </row>
    <row r="732" spans="1:27" ht="18">
      <c r="A732" s="220"/>
      <c r="B732" s="2"/>
      <c r="C732" s="2"/>
      <c r="D732" s="2"/>
      <c r="E732" s="2"/>
      <c r="F732" s="2"/>
      <c r="G732" s="2"/>
      <c r="H732" s="2"/>
      <c r="I732" s="2"/>
      <c r="J732" s="2"/>
      <c r="K732" s="2"/>
      <c r="L732" s="2"/>
      <c r="M732" s="2"/>
      <c r="N732" s="2"/>
      <c r="O732" s="2"/>
      <c r="P732" s="2"/>
      <c r="Q732" s="2"/>
      <c r="R732" s="2"/>
      <c r="S732" s="2"/>
      <c r="T732" s="2"/>
      <c r="U732" s="2"/>
      <c r="V732" s="2"/>
      <c r="W732" s="2"/>
      <c r="X732" s="2"/>
      <c r="Y732" s="2"/>
      <c r="Z732" s="2"/>
      <c r="AA732" s="2"/>
    </row>
    <row r="733" spans="1:27" ht="18">
      <c r="A733" s="220"/>
      <c r="B733" s="2"/>
      <c r="C733" s="2"/>
      <c r="D733" s="2"/>
      <c r="E733" s="2"/>
      <c r="F733" s="2"/>
      <c r="G733" s="2"/>
      <c r="H733" s="2"/>
      <c r="I733" s="2"/>
      <c r="J733" s="2"/>
      <c r="K733" s="2"/>
      <c r="L733" s="2"/>
      <c r="M733" s="2"/>
      <c r="N733" s="2"/>
      <c r="O733" s="2"/>
      <c r="P733" s="2"/>
      <c r="Q733" s="2"/>
      <c r="R733" s="2"/>
      <c r="S733" s="2"/>
      <c r="T733" s="2"/>
      <c r="U733" s="2"/>
      <c r="V733" s="2"/>
      <c r="W733" s="2"/>
      <c r="X733" s="2"/>
      <c r="Y733" s="2"/>
      <c r="Z733" s="2"/>
      <c r="AA733" s="2"/>
    </row>
    <row r="734" spans="1:27" ht="19" thickBot="1">
      <c r="A734" s="220"/>
      <c r="B734" s="4" t="s">
        <v>502</v>
      </c>
      <c r="C734" s="251"/>
      <c r="D734" s="4"/>
      <c r="E734" s="252">
        <f>E718+E724</f>
        <v>334600</v>
      </c>
      <c r="F734" s="4"/>
      <c r="G734" s="4"/>
      <c r="H734" s="4" t="s">
        <v>503</v>
      </c>
      <c r="I734" s="4"/>
      <c r="J734" s="4"/>
      <c r="K734" s="252">
        <f>K717+K724+K730</f>
        <v>334600</v>
      </c>
      <c r="L734" s="4"/>
      <c r="M734" s="2"/>
      <c r="N734" s="2"/>
      <c r="O734" s="2"/>
      <c r="P734" s="2"/>
      <c r="Q734" s="2"/>
      <c r="R734" s="2"/>
      <c r="S734" s="2"/>
      <c r="T734" s="2"/>
      <c r="U734" s="2"/>
      <c r="V734" s="2"/>
      <c r="W734" s="2"/>
      <c r="X734" s="2"/>
      <c r="Y734" s="2"/>
      <c r="Z734" s="2"/>
      <c r="AA734" s="2"/>
    </row>
    <row r="735" spans="1:27" ht="19" thickTop="1">
      <c r="A735" s="220"/>
      <c r="B735" s="2"/>
      <c r="C735" s="2"/>
      <c r="D735" s="2"/>
      <c r="E735" s="2"/>
      <c r="F735" s="2"/>
      <c r="G735" s="2"/>
      <c r="H735" s="2"/>
      <c r="I735" s="2"/>
      <c r="J735" s="2"/>
      <c r="K735" s="2"/>
      <c r="L735" s="2"/>
      <c r="M735" s="2"/>
      <c r="N735" s="2"/>
      <c r="O735" s="2"/>
      <c r="P735" s="2"/>
      <c r="Q735" s="2"/>
      <c r="R735" s="2"/>
      <c r="S735" s="2"/>
      <c r="T735" s="2"/>
      <c r="U735" s="2"/>
      <c r="V735" s="2"/>
      <c r="W735" s="2"/>
      <c r="X735" s="2"/>
      <c r="Y735" s="2"/>
      <c r="Z735" s="2"/>
      <c r="AA735" s="2"/>
    </row>
    <row r="736" spans="1:27" ht="18">
      <c r="A736" s="220"/>
      <c r="B736" s="2"/>
      <c r="C736" s="2"/>
      <c r="D736" s="2"/>
      <c r="E736" s="2"/>
      <c r="F736" s="2"/>
      <c r="G736" s="2"/>
      <c r="H736" s="2"/>
      <c r="I736" s="2"/>
      <c r="J736" s="2"/>
      <c r="K736" s="2"/>
      <c r="L736" s="2"/>
      <c r="M736" s="2"/>
      <c r="N736" s="2"/>
      <c r="O736" s="2"/>
      <c r="P736" s="2"/>
      <c r="Q736" s="2"/>
      <c r="R736" s="2"/>
      <c r="S736" s="2"/>
      <c r="T736" s="2"/>
      <c r="U736" s="2"/>
      <c r="V736" s="2"/>
      <c r="W736" s="2"/>
      <c r="X736" s="2"/>
      <c r="Y736" s="2"/>
      <c r="Z736" s="2"/>
      <c r="AA736" s="2"/>
    </row>
    <row r="737" spans="1:27" ht="16">
      <c r="A737" s="75" t="s">
        <v>504</v>
      </c>
      <c r="B737" s="2"/>
      <c r="C737" s="2"/>
      <c r="D737" s="2"/>
      <c r="E737" s="2"/>
      <c r="F737" s="2"/>
      <c r="G737" s="2"/>
      <c r="H737" s="2"/>
      <c r="I737" s="2"/>
      <c r="J737" s="2"/>
      <c r="K737" s="2"/>
      <c r="L737" s="2"/>
      <c r="M737" s="2"/>
      <c r="N737" s="2"/>
      <c r="O737" s="2"/>
      <c r="P737" s="2"/>
      <c r="Q737" s="2"/>
      <c r="R737" s="2"/>
      <c r="S737" s="2"/>
      <c r="T737" s="2"/>
      <c r="U737" s="2"/>
      <c r="V737" s="2"/>
      <c r="W737" s="2"/>
      <c r="X737" s="2"/>
      <c r="Y737" s="2"/>
      <c r="Z737" s="2"/>
      <c r="AA737" s="2"/>
    </row>
    <row r="738" spans="1:27" ht="16">
      <c r="A738" s="76" t="s">
        <v>505</v>
      </c>
      <c r="B738" s="2"/>
      <c r="C738" s="2"/>
      <c r="D738" s="2"/>
      <c r="E738" s="2"/>
      <c r="F738" s="2"/>
      <c r="G738" s="2"/>
      <c r="H738" s="2"/>
      <c r="I738" s="2"/>
      <c r="J738" s="2"/>
      <c r="K738" s="2"/>
      <c r="L738" s="2"/>
      <c r="M738" s="2"/>
      <c r="N738" s="2"/>
      <c r="O738" s="2"/>
      <c r="P738" s="2"/>
      <c r="Q738" s="2"/>
      <c r="R738" s="2"/>
      <c r="S738" s="2"/>
      <c r="T738" s="2"/>
      <c r="U738" s="2"/>
      <c r="V738" s="2"/>
      <c r="W738" s="2"/>
      <c r="X738" s="2"/>
      <c r="Y738" s="2"/>
      <c r="Z738" s="2"/>
      <c r="AA738" s="2"/>
    </row>
    <row r="739" spans="1:27" ht="16">
      <c r="A739" s="76" t="s">
        <v>506</v>
      </c>
      <c r="B739" s="2"/>
      <c r="C739" s="2"/>
      <c r="D739" s="2"/>
      <c r="E739" s="2"/>
      <c r="F739" s="2"/>
      <c r="G739" s="2"/>
      <c r="H739" s="2"/>
      <c r="I739" s="2"/>
      <c r="J739" s="2"/>
      <c r="K739" s="2"/>
      <c r="L739" s="2"/>
      <c r="M739" s="2"/>
      <c r="N739" s="2"/>
      <c r="O739" s="2"/>
      <c r="P739" s="2"/>
      <c r="Q739" s="2"/>
      <c r="R739" s="2"/>
      <c r="S739" s="2"/>
      <c r="T739" s="2"/>
      <c r="U739" s="2"/>
      <c r="V739" s="2"/>
      <c r="W739" s="2"/>
      <c r="X739" s="2"/>
      <c r="Y739" s="2"/>
      <c r="Z739" s="2"/>
      <c r="AA739" s="2"/>
    </row>
    <row r="740" spans="1:27" ht="16">
      <c r="A740" s="76" t="s">
        <v>507</v>
      </c>
      <c r="B740" s="2"/>
      <c r="C740" s="2"/>
      <c r="D740" s="2"/>
      <c r="E740" s="2"/>
      <c r="F740" s="2"/>
      <c r="G740" s="2"/>
      <c r="H740" s="2"/>
      <c r="I740" s="2"/>
      <c r="J740" s="2"/>
      <c r="K740" s="2"/>
      <c r="L740" s="2"/>
      <c r="M740" s="2"/>
      <c r="N740" s="2"/>
      <c r="O740" s="2"/>
      <c r="P740" s="2"/>
      <c r="Q740" s="2"/>
      <c r="R740" s="2"/>
      <c r="S740" s="2"/>
      <c r="T740" s="2"/>
      <c r="U740" s="2"/>
      <c r="V740" s="2"/>
      <c r="W740" s="2"/>
      <c r="X740" s="2"/>
      <c r="Y740" s="2"/>
      <c r="Z740" s="2"/>
      <c r="AA740" s="2"/>
    </row>
    <row r="741" spans="1:27" ht="18">
      <c r="A741" s="220"/>
      <c r="B741" s="2"/>
      <c r="C741" s="2"/>
      <c r="D741" s="2"/>
      <c r="E741" s="2"/>
      <c r="F741" s="2"/>
      <c r="G741" s="2"/>
      <c r="H741" s="2"/>
      <c r="I741" s="2"/>
      <c r="J741" s="2"/>
      <c r="K741" s="2"/>
      <c r="L741" s="2"/>
      <c r="M741" s="2"/>
      <c r="N741" s="2"/>
      <c r="O741" s="2"/>
      <c r="P741" s="2"/>
      <c r="Q741" s="2"/>
      <c r="R741" s="2"/>
      <c r="S741" s="2"/>
      <c r="T741" s="2"/>
      <c r="U741" s="2"/>
      <c r="V741" s="2"/>
      <c r="W741" s="2"/>
      <c r="X741" s="2"/>
      <c r="Y741" s="2"/>
      <c r="Z741" s="2"/>
      <c r="AA741" s="2"/>
    </row>
    <row r="742" spans="1:27" ht="16">
      <c r="A742" s="76" t="s">
        <v>508</v>
      </c>
      <c r="B742" s="2"/>
      <c r="C742" s="2"/>
      <c r="D742" s="2"/>
      <c r="E742" s="2"/>
      <c r="F742" s="2"/>
      <c r="G742" s="2"/>
      <c r="H742" s="2"/>
      <c r="I742" s="2"/>
      <c r="J742" s="2"/>
      <c r="K742" s="2"/>
      <c r="L742" s="2"/>
      <c r="M742" s="2"/>
      <c r="N742" s="2"/>
      <c r="O742" s="2"/>
      <c r="P742" s="2"/>
      <c r="Q742" s="2"/>
      <c r="R742" s="2"/>
      <c r="S742" s="2"/>
      <c r="T742" s="2"/>
      <c r="U742" s="2"/>
      <c r="V742" s="2"/>
      <c r="W742" s="2"/>
      <c r="X742" s="2"/>
      <c r="Y742" s="2"/>
      <c r="Z742" s="2"/>
      <c r="AA742" s="2"/>
    </row>
    <row r="743" spans="1:27" ht="18">
      <c r="A743" s="220"/>
      <c r="B743" s="4" t="s">
        <v>531</v>
      </c>
      <c r="C743" s="2"/>
      <c r="D743" s="90" t="s">
        <v>533</v>
      </c>
      <c r="E743" s="90" t="s">
        <v>534</v>
      </c>
      <c r="F743" s="2"/>
      <c r="G743" s="2"/>
      <c r="H743" s="2"/>
      <c r="I743" s="2"/>
      <c r="J743" s="2"/>
      <c r="K743" s="2"/>
      <c r="L743" s="2"/>
      <c r="M743" s="2"/>
      <c r="N743" s="2"/>
      <c r="O743" s="2"/>
      <c r="P743" s="2"/>
      <c r="Q743" s="2"/>
      <c r="R743" s="2"/>
      <c r="S743" s="2"/>
      <c r="T743" s="2"/>
      <c r="U743" s="2"/>
      <c r="V743" s="2"/>
      <c r="W743" s="2"/>
      <c r="X743" s="2"/>
      <c r="Y743" s="2"/>
      <c r="Z743" s="2"/>
      <c r="AA743" s="2"/>
    </row>
    <row r="744" spans="1:27" ht="18">
      <c r="A744" s="220"/>
      <c r="B744" s="2" t="s">
        <v>509</v>
      </c>
      <c r="C744" s="2"/>
      <c r="D744" s="34" t="s">
        <v>88</v>
      </c>
      <c r="E744" s="34">
        <v>0</v>
      </c>
      <c r="F744" s="2"/>
      <c r="G744" s="2"/>
      <c r="H744" s="2"/>
      <c r="I744" s="2"/>
      <c r="J744" s="2"/>
      <c r="K744" s="2"/>
      <c r="L744" s="2"/>
      <c r="M744" s="2"/>
      <c r="N744" s="2"/>
      <c r="O744" s="2"/>
      <c r="P744" s="2"/>
      <c r="Q744" s="2"/>
      <c r="R744" s="2"/>
      <c r="S744" s="2"/>
      <c r="T744" s="2"/>
      <c r="U744" s="2"/>
      <c r="V744" s="2"/>
      <c r="W744" s="2"/>
      <c r="X744" s="2"/>
      <c r="Y744" s="2"/>
      <c r="Z744" s="2"/>
      <c r="AA744" s="2"/>
    </row>
    <row r="745" spans="1:27" ht="18">
      <c r="A745" s="220"/>
      <c r="B745" s="2" t="s">
        <v>532</v>
      </c>
      <c r="C745" s="2"/>
      <c r="D745" s="34" t="s">
        <v>88</v>
      </c>
      <c r="E745" s="49">
        <v>70000</v>
      </c>
      <c r="F745" s="2"/>
      <c r="G745" s="2"/>
      <c r="H745" s="2"/>
      <c r="I745" s="2"/>
      <c r="J745" s="2"/>
      <c r="K745" s="2"/>
      <c r="L745" s="2"/>
      <c r="M745" s="2"/>
      <c r="N745" s="2"/>
      <c r="O745" s="2"/>
      <c r="P745" s="2"/>
      <c r="Q745" s="2"/>
      <c r="R745" s="2"/>
      <c r="S745" s="2"/>
      <c r="T745" s="2"/>
      <c r="U745" s="2"/>
      <c r="V745" s="2"/>
      <c r="W745" s="2"/>
      <c r="X745" s="2"/>
      <c r="Y745" s="2"/>
      <c r="Z745" s="2"/>
      <c r="AA745" s="2"/>
    </row>
    <row r="746" spans="1:27" ht="18">
      <c r="A746" s="220"/>
      <c r="B746" s="2" t="s">
        <v>510</v>
      </c>
      <c r="C746" s="2"/>
      <c r="D746" s="34" t="s">
        <v>88</v>
      </c>
      <c r="E746" s="34">
        <v>0</v>
      </c>
      <c r="F746" s="2"/>
      <c r="G746" s="2"/>
      <c r="H746" s="2"/>
      <c r="I746" s="2"/>
      <c r="J746" s="2"/>
      <c r="K746" s="2"/>
      <c r="L746" s="2"/>
      <c r="M746" s="2"/>
      <c r="N746" s="2"/>
      <c r="O746" s="2"/>
      <c r="P746" s="2"/>
      <c r="Q746" s="2"/>
      <c r="R746" s="2"/>
      <c r="S746" s="2"/>
      <c r="T746" s="2"/>
      <c r="U746" s="2"/>
      <c r="V746" s="2"/>
      <c r="W746" s="2"/>
      <c r="X746" s="2"/>
      <c r="Y746" s="2"/>
      <c r="Z746" s="2"/>
      <c r="AA746" s="2"/>
    </row>
    <row r="747" spans="1:27" ht="18">
      <c r="A747" s="220"/>
      <c r="B747" s="2" t="s">
        <v>511</v>
      </c>
      <c r="C747" s="2"/>
      <c r="D747" s="253" t="s">
        <v>91</v>
      </c>
      <c r="E747" s="254">
        <v>70000</v>
      </c>
      <c r="F747" s="2"/>
      <c r="G747" s="2"/>
      <c r="H747" s="2"/>
      <c r="I747" s="2"/>
      <c r="J747" s="2"/>
      <c r="K747" s="2"/>
      <c r="L747" s="2"/>
      <c r="M747" s="2"/>
      <c r="N747" s="2"/>
      <c r="O747" s="2"/>
      <c r="P747" s="2"/>
      <c r="Q747" s="2"/>
      <c r="R747" s="2"/>
      <c r="S747" s="2"/>
      <c r="T747" s="2"/>
      <c r="U747" s="2"/>
      <c r="V747" s="2"/>
      <c r="W747" s="2"/>
      <c r="X747" s="2"/>
      <c r="Y747" s="2"/>
      <c r="Z747" s="2"/>
      <c r="AA747" s="2"/>
    </row>
    <row r="748" spans="1:27" ht="18">
      <c r="A748" s="220"/>
      <c r="B748" s="2"/>
      <c r="C748" s="2"/>
      <c r="D748" s="2"/>
      <c r="E748" s="2"/>
      <c r="F748" s="2"/>
      <c r="G748" s="2"/>
      <c r="H748" s="2"/>
      <c r="I748" s="2"/>
      <c r="J748" s="2"/>
      <c r="K748" s="2"/>
      <c r="L748" s="2"/>
      <c r="M748" s="2"/>
      <c r="N748" s="2"/>
      <c r="O748" s="2"/>
      <c r="P748" s="2"/>
      <c r="Q748" s="2"/>
      <c r="R748" s="2"/>
      <c r="S748" s="2"/>
      <c r="T748" s="2"/>
      <c r="U748" s="2"/>
      <c r="V748" s="2"/>
      <c r="W748" s="2"/>
      <c r="X748" s="2"/>
      <c r="Y748" s="2"/>
      <c r="Z748" s="2"/>
      <c r="AA748" s="2"/>
    </row>
    <row r="749" spans="1:27" ht="16">
      <c r="A749" s="75" t="s">
        <v>512</v>
      </c>
      <c r="B749" s="2"/>
      <c r="C749" s="2"/>
      <c r="D749" s="2"/>
      <c r="E749" s="2"/>
      <c r="F749" s="2"/>
      <c r="G749" s="2"/>
      <c r="H749" s="2"/>
      <c r="I749" s="2"/>
      <c r="J749" s="2"/>
      <c r="K749" s="2"/>
      <c r="L749" s="2"/>
      <c r="M749" s="2"/>
      <c r="N749" s="2"/>
      <c r="O749" s="2"/>
      <c r="P749" s="2"/>
      <c r="Q749" s="2"/>
      <c r="R749" s="2"/>
      <c r="S749" s="2"/>
      <c r="T749" s="2"/>
      <c r="U749" s="2"/>
      <c r="V749" s="2"/>
      <c r="W749" s="2"/>
      <c r="X749" s="2"/>
      <c r="Y749" s="2"/>
      <c r="Z749" s="2"/>
      <c r="AA749" s="2"/>
    </row>
    <row r="750" spans="1:27" ht="16">
      <c r="A750" s="76" t="s">
        <v>513</v>
      </c>
      <c r="B750" s="2"/>
      <c r="C750" s="2"/>
      <c r="D750" s="2"/>
      <c r="E750" s="2"/>
      <c r="F750" s="2"/>
      <c r="G750" s="2"/>
      <c r="H750" s="2"/>
      <c r="I750" s="2"/>
      <c r="J750" s="2"/>
      <c r="K750" s="2"/>
      <c r="L750" s="2"/>
      <c r="M750" s="2"/>
      <c r="N750" s="2"/>
      <c r="O750" s="2"/>
      <c r="P750" s="2"/>
      <c r="Q750" s="2"/>
      <c r="R750" s="2"/>
      <c r="S750" s="2"/>
      <c r="T750" s="2"/>
      <c r="U750" s="2"/>
      <c r="V750" s="2"/>
      <c r="W750" s="2"/>
      <c r="X750" s="2"/>
      <c r="Y750" s="2"/>
      <c r="Z750" s="2"/>
      <c r="AA750" s="2"/>
    </row>
    <row r="751" spans="1:27" ht="16">
      <c r="A751" s="76" t="s">
        <v>514</v>
      </c>
      <c r="B751" s="2"/>
      <c r="C751" s="2"/>
      <c r="D751" s="2"/>
      <c r="E751" s="2"/>
      <c r="F751" s="2"/>
      <c r="G751" s="2"/>
      <c r="H751" s="2"/>
      <c r="I751" s="2"/>
      <c r="J751" s="2"/>
      <c r="K751" s="2"/>
      <c r="L751" s="2"/>
      <c r="M751" s="2"/>
      <c r="N751" s="2"/>
      <c r="O751" s="2"/>
      <c r="P751" s="2"/>
      <c r="Q751" s="2"/>
      <c r="R751" s="2"/>
      <c r="S751" s="2"/>
      <c r="T751" s="2"/>
      <c r="U751" s="2"/>
      <c r="V751" s="2"/>
      <c r="W751" s="2"/>
      <c r="X751" s="2"/>
      <c r="Y751" s="2"/>
      <c r="Z751" s="2"/>
      <c r="AA751" s="2"/>
    </row>
    <row r="752" spans="1:27" ht="18">
      <c r="A752" s="220"/>
      <c r="B752" s="2"/>
      <c r="C752" s="2"/>
      <c r="D752" s="2"/>
      <c r="E752" s="2"/>
      <c r="F752" s="2"/>
      <c r="G752" s="2"/>
      <c r="H752" s="2"/>
      <c r="I752" s="2"/>
      <c r="J752" s="2"/>
      <c r="K752" s="2"/>
      <c r="L752" s="2"/>
      <c r="M752" s="2"/>
      <c r="N752" s="2"/>
      <c r="O752" s="2"/>
      <c r="P752" s="2"/>
      <c r="Q752" s="2"/>
      <c r="R752" s="2"/>
      <c r="S752" s="2"/>
      <c r="T752" s="2"/>
      <c r="U752" s="2"/>
      <c r="V752" s="2"/>
      <c r="W752" s="2"/>
      <c r="X752" s="2"/>
      <c r="Y752" s="2"/>
      <c r="Z752" s="2"/>
      <c r="AA752" s="2"/>
    </row>
    <row r="753" spans="1:27" ht="18">
      <c r="A753" s="220"/>
      <c r="B753" s="2" t="s">
        <v>215</v>
      </c>
      <c r="C753" s="58">
        <v>20000</v>
      </c>
      <c r="D753" s="2"/>
      <c r="E753" s="2"/>
      <c r="F753" s="2"/>
      <c r="G753" s="2"/>
      <c r="H753" s="2"/>
      <c r="I753" s="2"/>
      <c r="J753" s="2"/>
      <c r="K753" s="2"/>
      <c r="L753" s="2"/>
      <c r="M753" s="2"/>
      <c r="N753" s="2"/>
      <c r="O753" s="2"/>
      <c r="P753" s="2"/>
      <c r="Q753" s="2"/>
      <c r="R753" s="2"/>
      <c r="S753" s="2"/>
      <c r="T753" s="2"/>
      <c r="U753" s="2"/>
      <c r="V753" s="2"/>
      <c r="W753" s="2"/>
      <c r="X753" s="2"/>
      <c r="Y753" s="2"/>
      <c r="Z753" s="2"/>
      <c r="AA753" s="2"/>
    </row>
    <row r="754" spans="1:27" ht="18">
      <c r="A754" s="220"/>
      <c r="B754" s="2" t="s">
        <v>515</v>
      </c>
      <c r="C754" s="58">
        <v>30000</v>
      </c>
      <c r="D754" s="2"/>
      <c r="E754" s="2"/>
      <c r="F754" s="2"/>
      <c r="G754" s="2"/>
      <c r="H754" s="2"/>
      <c r="I754" s="2"/>
      <c r="J754" s="2"/>
      <c r="K754" s="2"/>
      <c r="L754" s="2"/>
      <c r="M754" s="2"/>
      <c r="N754" s="2"/>
      <c r="O754" s="2"/>
      <c r="P754" s="2"/>
      <c r="Q754" s="2"/>
      <c r="R754" s="2"/>
      <c r="S754" s="2"/>
      <c r="T754" s="2"/>
      <c r="U754" s="2"/>
      <c r="V754" s="2"/>
      <c r="W754" s="2"/>
      <c r="X754" s="2"/>
      <c r="Y754" s="2"/>
      <c r="Z754" s="2"/>
      <c r="AA754" s="2"/>
    </row>
    <row r="755" spans="1:27" ht="18">
      <c r="A755" s="220"/>
      <c r="B755" s="2" t="s">
        <v>241</v>
      </c>
      <c r="C755" s="58">
        <v>40000</v>
      </c>
      <c r="D755" s="2"/>
      <c r="E755" s="2"/>
      <c r="F755" s="2"/>
      <c r="G755" s="2"/>
      <c r="H755" s="2"/>
      <c r="I755" s="2"/>
      <c r="J755" s="2"/>
      <c r="K755" s="2"/>
      <c r="L755" s="2"/>
      <c r="M755" s="2"/>
      <c r="N755" s="2"/>
      <c r="O755" s="2"/>
      <c r="P755" s="2"/>
      <c r="Q755" s="2"/>
      <c r="R755" s="2"/>
      <c r="S755" s="2"/>
      <c r="T755" s="2"/>
      <c r="U755" s="2"/>
      <c r="V755" s="2"/>
      <c r="W755" s="2"/>
      <c r="X755" s="2"/>
      <c r="Y755" s="2"/>
      <c r="Z755" s="2"/>
      <c r="AA755" s="2"/>
    </row>
    <row r="756" spans="1:27" ht="18">
      <c r="A756" s="220"/>
      <c r="B756" s="2" t="s">
        <v>495</v>
      </c>
      <c r="C756" s="71">
        <f>SUM(C753:C755)</f>
        <v>90000</v>
      </c>
      <c r="D756" s="2" t="s">
        <v>516</v>
      </c>
      <c r="E756" s="2"/>
      <c r="F756" s="2"/>
      <c r="G756" s="2"/>
      <c r="H756" s="2"/>
      <c r="I756" s="2"/>
      <c r="J756" s="2"/>
      <c r="K756" s="2"/>
      <c r="L756" s="2"/>
      <c r="M756" s="2"/>
      <c r="N756" s="2"/>
      <c r="O756" s="2"/>
      <c r="P756" s="2"/>
      <c r="Q756" s="2"/>
      <c r="R756" s="2"/>
      <c r="S756" s="2"/>
      <c r="T756" s="2"/>
      <c r="U756" s="2"/>
      <c r="V756" s="2"/>
      <c r="W756" s="2"/>
      <c r="X756" s="2"/>
      <c r="Y756" s="2"/>
      <c r="Z756" s="2"/>
      <c r="AA756" s="2"/>
    </row>
    <row r="757" spans="1:27" ht="18">
      <c r="A757" s="220"/>
      <c r="B757" s="2"/>
      <c r="C757" s="2"/>
      <c r="D757" s="2"/>
      <c r="E757" s="2"/>
      <c r="F757" s="2"/>
      <c r="G757" s="2"/>
      <c r="H757" s="2"/>
      <c r="I757" s="2"/>
      <c r="J757" s="2"/>
      <c r="K757" s="2"/>
      <c r="L757" s="2"/>
      <c r="M757" s="2"/>
      <c r="N757" s="2"/>
      <c r="O757" s="2"/>
      <c r="P757" s="2"/>
      <c r="Q757" s="2"/>
      <c r="R757" s="2"/>
      <c r="S757" s="2"/>
      <c r="T757" s="2"/>
      <c r="U757" s="2"/>
      <c r="V757" s="2"/>
      <c r="W757" s="2"/>
      <c r="X757" s="2"/>
      <c r="Y757" s="2"/>
      <c r="Z757" s="2"/>
      <c r="AA757" s="2"/>
    </row>
    <row r="758" spans="1:27" ht="16">
      <c r="A758" s="75" t="s">
        <v>517</v>
      </c>
      <c r="B758" s="2"/>
      <c r="C758" s="2"/>
      <c r="D758" s="2"/>
      <c r="E758" s="2"/>
      <c r="F758" s="2"/>
      <c r="G758" s="2"/>
      <c r="H758" s="2"/>
      <c r="I758" s="2"/>
      <c r="J758" s="2"/>
      <c r="K758" s="2"/>
      <c r="L758" s="2"/>
      <c r="M758" s="2"/>
      <c r="N758" s="2"/>
      <c r="O758" s="2"/>
      <c r="P758" s="2"/>
      <c r="Q758" s="2"/>
      <c r="R758" s="2"/>
      <c r="S758" s="2"/>
      <c r="T758" s="2"/>
      <c r="U758" s="2"/>
      <c r="V758" s="2"/>
      <c r="W758" s="2"/>
      <c r="X758" s="2"/>
      <c r="Y758" s="2"/>
      <c r="Z758" s="2"/>
      <c r="AA758" s="2"/>
    </row>
    <row r="759" spans="1:27" ht="16">
      <c r="A759" s="76" t="s">
        <v>518</v>
      </c>
      <c r="B759" s="2"/>
      <c r="C759" s="2"/>
      <c r="D759" s="2"/>
      <c r="E759" s="2"/>
      <c r="F759" s="2"/>
      <c r="G759" s="2"/>
      <c r="H759" s="2"/>
      <c r="I759" s="2"/>
      <c r="J759" s="2"/>
      <c r="K759" s="2"/>
      <c r="L759" s="2"/>
      <c r="M759" s="2"/>
      <c r="N759" s="2"/>
      <c r="O759" s="2"/>
      <c r="P759" s="2"/>
      <c r="Q759" s="2"/>
      <c r="R759" s="2"/>
      <c r="S759" s="2"/>
      <c r="T759" s="2"/>
      <c r="U759" s="2"/>
      <c r="V759" s="2"/>
      <c r="W759" s="2"/>
      <c r="X759" s="2"/>
      <c r="Y759" s="2"/>
      <c r="Z759" s="2"/>
      <c r="AA759" s="2"/>
    </row>
    <row r="760" spans="1:27" ht="16">
      <c r="A760" s="76" t="s">
        <v>519</v>
      </c>
      <c r="B760" s="2"/>
      <c r="C760" s="2"/>
      <c r="D760" s="2"/>
      <c r="E760" s="2"/>
      <c r="F760" s="2"/>
      <c r="G760" s="2"/>
      <c r="H760" s="2"/>
      <c r="I760" s="2"/>
      <c r="J760" s="2"/>
      <c r="K760" s="2"/>
      <c r="L760" s="2"/>
      <c r="M760" s="2"/>
      <c r="N760" s="2"/>
      <c r="O760" s="2"/>
      <c r="P760" s="2"/>
      <c r="Q760" s="2"/>
      <c r="R760" s="2"/>
      <c r="S760" s="2"/>
      <c r="T760" s="2"/>
      <c r="U760" s="2"/>
      <c r="V760" s="2"/>
      <c r="W760" s="2"/>
      <c r="X760" s="2"/>
      <c r="Y760" s="2"/>
      <c r="Z760" s="2"/>
      <c r="AA760" s="2"/>
    </row>
    <row r="761" spans="1:27" ht="16">
      <c r="A761" s="76" t="s">
        <v>520</v>
      </c>
      <c r="B761" s="2"/>
      <c r="C761" s="2"/>
      <c r="D761" s="2"/>
      <c r="E761" s="2"/>
      <c r="F761" s="2"/>
      <c r="G761" s="2"/>
      <c r="H761" s="2"/>
      <c r="I761" s="2"/>
      <c r="J761" s="2"/>
      <c r="K761" s="2"/>
      <c r="L761" s="2"/>
      <c r="M761" s="2"/>
      <c r="N761" s="2"/>
      <c r="O761" s="2"/>
      <c r="P761" s="2"/>
      <c r="Q761" s="2"/>
      <c r="R761" s="2"/>
      <c r="S761" s="2"/>
      <c r="T761" s="2"/>
      <c r="U761" s="2"/>
      <c r="V761" s="2"/>
      <c r="W761" s="2"/>
      <c r="X761" s="2"/>
      <c r="Y761" s="2"/>
      <c r="Z761" s="2"/>
      <c r="AA761" s="2"/>
    </row>
    <row r="762" spans="1:27" ht="16">
      <c r="A762" s="76" t="s">
        <v>521</v>
      </c>
      <c r="B762" s="2"/>
      <c r="C762" s="2"/>
      <c r="D762" s="2"/>
      <c r="E762" s="2"/>
      <c r="F762" s="2"/>
      <c r="G762" s="2"/>
      <c r="H762" s="2"/>
      <c r="I762" s="2"/>
      <c r="J762" s="2"/>
      <c r="K762" s="2"/>
      <c r="L762" s="2"/>
      <c r="M762" s="2"/>
      <c r="N762" s="2"/>
      <c r="O762" s="2"/>
      <c r="P762" s="2"/>
      <c r="Q762" s="2"/>
      <c r="R762" s="2"/>
      <c r="S762" s="2"/>
      <c r="T762" s="2"/>
      <c r="U762" s="2"/>
      <c r="V762" s="2"/>
      <c r="W762" s="2"/>
      <c r="X762" s="2"/>
      <c r="Y762" s="2"/>
      <c r="Z762" s="2"/>
      <c r="AA762" s="2"/>
    </row>
    <row r="763" spans="1:27" ht="18">
      <c r="A763" s="220"/>
      <c r="B763" s="2"/>
      <c r="C763" s="2"/>
      <c r="D763" s="2"/>
      <c r="E763" s="2"/>
      <c r="F763" s="2"/>
      <c r="G763" s="2"/>
      <c r="H763" s="2"/>
      <c r="I763" s="2"/>
      <c r="J763" s="2"/>
      <c r="K763" s="2"/>
      <c r="L763" s="2"/>
      <c r="M763" s="2"/>
      <c r="N763" s="2"/>
      <c r="O763" s="2"/>
      <c r="P763" s="2"/>
      <c r="Q763" s="2"/>
      <c r="R763" s="2"/>
      <c r="S763" s="2"/>
      <c r="T763" s="2"/>
      <c r="U763" s="2"/>
      <c r="V763" s="2"/>
      <c r="W763" s="2"/>
      <c r="X763" s="2"/>
      <c r="Y763" s="2"/>
      <c r="Z763" s="2"/>
      <c r="AA763" s="2"/>
    </row>
    <row r="764" spans="1:27" ht="16">
      <c r="A764" s="75" t="s">
        <v>522</v>
      </c>
      <c r="B764" s="2"/>
      <c r="C764" s="2"/>
      <c r="D764" s="2"/>
      <c r="E764" s="2"/>
      <c r="F764" s="2"/>
      <c r="G764" s="2"/>
      <c r="H764" s="2"/>
      <c r="I764" s="2"/>
      <c r="J764" s="2"/>
      <c r="K764" s="2"/>
      <c r="L764" s="2"/>
      <c r="M764" s="2"/>
      <c r="N764" s="2"/>
      <c r="O764" s="2"/>
      <c r="P764" s="2"/>
      <c r="Q764" s="2"/>
      <c r="R764" s="2"/>
      <c r="S764" s="2"/>
      <c r="T764" s="2"/>
      <c r="U764" s="2"/>
      <c r="V764" s="2"/>
      <c r="W764" s="2"/>
      <c r="X764" s="2"/>
      <c r="Y764" s="2"/>
      <c r="Z764" s="2"/>
      <c r="AA764" s="2"/>
    </row>
    <row r="765" spans="1:27" ht="18">
      <c r="A765" s="220"/>
      <c r="B765" s="2"/>
      <c r="C765" s="2"/>
      <c r="D765" s="2"/>
      <c r="E765" s="2"/>
      <c r="F765" s="2"/>
      <c r="G765" s="2"/>
      <c r="H765" s="2"/>
      <c r="I765" s="2"/>
      <c r="J765" s="2"/>
      <c r="K765" s="2"/>
      <c r="L765" s="2"/>
      <c r="M765" s="2"/>
      <c r="N765" s="2"/>
      <c r="O765" s="2"/>
      <c r="P765" s="2"/>
      <c r="Q765" s="2"/>
      <c r="R765" s="2"/>
      <c r="S765" s="2"/>
      <c r="T765" s="2"/>
      <c r="U765" s="2"/>
      <c r="V765" s="2"/>
      <c r="W765" s="2"/>
      <c r="X765" s="2"/>
      <c r="Y765" s="2"/>
      <c r="Z765" s="2"/>
      <c r="AA765" s="2"/>
    </row>
    <row r="766" spans="1:27" ht="16">
      <c r="A766" s="76" t="s">
        <v>523</v>
      </c>
      <c r="B766" s="2"/>
      <c r="C766" s="2"/>
      <c r="D766" s="2"/>
      <c r="E766" s="2"/>
      <c r="F766" s="2"/>
      <c r="G766" s="2"/>
      <c r="H766" s="2"/>
      <c r="I766" s="2"/>
      <c r="J766" s="2"/>
      <c r="K766" s="2"/>
      <c r="L766" s="2"/>
      <c r="M766" s="2"/>
      <c r="N766" s="2"/>
      <c r="O766" s="2"/>
      <c r="P766" s="2"/>
      <c r="Q766" s="2"/>
      <c r="R766" s="2"/>
      <c r="S766" s="2"/>
      <c r="T766" s="2"/>
      <c r="U766" s="2"/>
      <c r="V766" s="2"/>
      <c r="W766" s="2"/>
      <c r="X766" s="2"/>
      <c r="Y766" s="2"/>
      <c r="Z766" s="2"/>
      <c r="AA766" s="2"/>
    </row>
    <row r="767" spans="1:27" ht="18">
      <c r="A767" s="220"/>
      <c r="B767" s="2"/>
      <c r="C767" s="2"/>
      <c r="D767" s="2"/>
      <c r="E767" s="2"/>
      <c r="F767" s="2"/>
      <c r="G767" s="2"/>
      <c r="H767" s="2"/>
      <c r="I767" s="2"/>
      <c r="J767" s="2"/>
      <c r="K767" s="2"/>
      <c r="L767" s="2"/>
      <c r="M767" s="2"/>
      <c r="N767" s="2"/>
      <c r="O767" s="2"/>
      <c r="P767" s="2"/>
      <c r="Q767" s="2"/>
      <c r="R767" s="2"/>
      <c r="S767" s="2"/>
      <c r="T767" s="2"/>
      <c r="U767" s="2"/>
      <c r="V767" s="2"/>
      <c r="W767" s="2"/>
      <c r="X767" s="2"/>
      <c r="Y767" s="2"/>
      <c r="Z767" s="2"/>
      <c r="AA767" s="2"/>
    </row>
    <row r="768" spans="1:27" ht="16">
      <c r="A768" s="75" t="s">
        <v>524</v>
      </c>
      <c r="B768" s="2"/>
      <c r="C768" s="2"/>
      <c r="D768" s="2"/>
      <c r="E768" s="2"/>
      <c r="F768" s="2"/>
      <c r="G768" s="2"/>
      <c r="H768" s="2"/>
      <c r="I768" s="2"/>
      <c r="J768" s="2"/>
      <c r="K768" s="2"/>
      <c r="L768" s="2"/>
      <c r="M768" s="2"/>
      <c r="N768" s="2"/>
      <c r="O768" s="2"/>
      <c r="P768" s="2"/>
      <c r="Q768" s="2"/>
      <c r="R768" s="2"/>
      <c r="S768" s="2"/>
      <c r="T768" s="2"/>
      <c r="U768" s="2"/>
      <c r="V768" s="2"/>
      <c r="W768" s="2"/>
      <c r="X768" s="2"/>
      <c r="Y768" s="2"/>
      <c r="Z768" s="2"/>
      <c r="AA768" s="2"/>
    </row>
    <row r="769" spans="1:27" ht="16">
      <c r="A769" s="76" t="s">
        <v>525</v>
      </c>
      <c r="B769" s="2"/>
      <c r="C769" s="2"/>
      <c r="D769" s="2"/>
      <c r="E769" s="2"/>
      <c r="F769" s="2"/>
      <c r="G769" s="2"/>
      <c r="H769" s="2"/>
      <c r="I769" s="2"/>
      <c r="J769" s="2"/>
      <c r="K769" s="2"/>
      <c r="L769" s="2"/>
      <c r="M769" s="2"/>
      <c r="N769" s="2"/>
      <c r="O769" s="2"/>
      <c r="P769" s="2"/>
      <c r="Q769" s="2"/>
      <c r="R769" s="2"/>
      <c r="S769" s="2"/>
      <c r="T769" s="2"/>
      <c r="U769" s="2"/>
      <c r="V769" s="2"/>
      <c r="W769" s="2"/>
      <c r="X769" s="2"/>
      <c r="Y769" s="2"/>
      <c r="Z769" s="2"/>
      <c r="AA769" s="2"/>
    </row>
    <row r="770" spans="1:27" ht="16">
      <c r="A770" s="76" t="s">
        <v>526</v>
      </c>
      <c r="B770" s="2"/>
      <c r="C770" s="2"/>
      <c r="D770" s="2"/>
      <c r="E770" s="2"/>
      <c r="F770" s="2"/>
      <c r="G770" s="2"/>
      <c r="H770" s="2"/>
      <c r="I770" s="2"/>
      <c r="J770" s="2"/>
      <c r="K770" s="2"/>
      <c r="L770" s="2"/>
      <c r="M770" s="2"/>
      <c r="N770" s="2"/>
      <c r="O770" s="2"/>
      <c r="P770" s="2"/>
      <c r="Q770" s="2"/>
      <c r="R770" s="2"/>
      <c r="S770" s="2"/>
      <c r="T770" s="2"/>
      <c r="U770" s="2"/>
      <c r="V770" s="2"/>
      <c r="W770" s="2"/>
      <c r="X770" s="2"/>
      <c r="Y770" s="2"/>
      <c r="Z770" s="2"/>
      <c r="AA770" s="2"/>
    </row>
    <row r="771" spans="1:27" ht="18">
      <c r="A771" s="220"/>
      <c r="B771" s="2"/>
      <c r="C771" s="2"/>
      <c r="D771" s="2"/>
      <c r="E771" s="2"/>
      <c r="F771" s="2"/>
      <c r="G771" s="2"/>
      <c r="H771" s="2"/>
      <c r="I771" s="2"/>
      <c r="J771" s="2"/>
      <c r="K771" s="2"/>
      <c r="L771" s="2"/>
      <c r="M771" s="2"/>
      <c r="N771" s="2"/>
      <c r="O771" s="2"/>
      <c r="P771" s="2"/>
      <c r="Q771" s="2"/>
      <c r="R771" s="2"/>
      <c r="S771" s="2"/>
      <c r="T771" s="2"/>
      <c r="U771" s="2"/>
      <c r="V771" s="2"/>
      <c r="W771" s="2"/>
      <c r="X771" s="2"/>
      <c r="Y771" s="2"/>
      <c r="Z771" s="2"/>
      <c r="AA771" s="2"/>
    </row>
    <row r="772" spans="1:27" ht="1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7" ht="26">
      <c r="A773" s="255" t="s">
        <v>537</v>
      </c>
      <c r="B773" s="256"/>
      <c r="C773" s="256"/>
      <c r="D773" s="256"/>
      <c r="E773" s="256"/>
      <c r="F773" s="256"/>
      <c r="G773" s="256"/>
      <c r="H773" s="256"/>
      <c r="I773" s="2"/>
      <c r="J773" s="2"/>
      <c r="K773" s="2"/>
      <c r="L773" s="2"/>
      <c r="M773" s="2"/>
      <c r="N773" s="2"/>
      <c r="O773" s="2"/>
      <c r="P773" s="2"/>
      <c r="Q773" s="2"/>
      <c r="R773" s="2"/>
      <c r="S773" s="2"/>
      <c r="T773" s="2"/>
      <c r="U773" s="2"/>
      <c r="V773" s="2"/>
      <c r="W773" s="2"/>
      <c r="X773" s="2"/>
      <c r="Y773" s="2"/>
      <c r="Z773" s="2"/>
    </row>
    <row r="774" spans="1:27" ht="17" thickBot="1">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7" ht="17" thickBot="1">
      <c r="A775" s="161" t="s">
        <v>538</v>
      </c>
      <c r="B775" s="172"/>
      <c r="C775" s="172"/>
      <c r="D775" s="172"/>
      <c r="E775" s="172"/>
      <c r="F775" s="172"/>
      <c r="G775" s="155"/>
      <c r="H775" s="2"/>
      <c r="I775" s="2"/>
      <c r="J775" s="2"/>
      <c r="K775" s="2"/>
      <c r="L775" s="2"/>
      <c r="M775" s="2"/>
      <c r="N775" s="2"/>
      <c r="O775" s="2"/>
      <c r="P775" s="2"/>
      <c r="Q775" s="2"/>
      <c r="R775" s="2"/>
      <c r="S775" s="2"/>
      <c r="T775" s="2"/>
      <c r="U775" s="2"/>
      <c r="V775" s="2"/>
      <c r="W775" s="2"/>
      <c r="X775" s="2"/>
      <c r="Y775" s="2"/>
      <c r="Z775" s="2"/>
    </row>
    <row r="776" spans="1:27" ht="16">
      <c r="A776" s="2" t="s">
        <v>539</v>
      </c>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7" ht="1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7" ht="16">
      <c r="A778" s="2"/>
      <c r="B778" s="2" t="s">
        <v>131</v>
      </c>
      <c r="C778" s="2" t="s">
        <v>196</v>
      </c>
      <c r="D778" s="2" t="s">
        <v>78</v>
      </c>
      <c r="E778" s="2"/>
      <c r="F778" s="2"/>
      <c r="G778" s="2"/>
      <c r="H778" s="2"/>
      <c r="I778" s="2"/>
      <c r="J778" s="2"/>
      <c r="K778" s="2"/>
      <c r="L778" s="2"/>
      <c r="M778" s="2"/>
      <c r="N778" s="2"/>
      <c r="O778" s="2"/>
      <c r="P778" s="2"/>
      <c r="Q778" s="2"/>
      <c r="R778" s="2"/>
      <c r="S778" s="2"/>
      <c r="T778" s="2"/>
      <c r="U778" s="2"/>
      <c r="V778" s="2"/>
      <c r="W778" s="2"/>
      <c r="X778" s="2"/>
      <c r="Y778" s="2"/>
      <c r="Z778" s="2"/>
    </row>
    <row r="779" spans="1:27" ht="16">
      <c r="A779" s="2"/>
      <c r="B779" s="89" t="s">
        <v>66</v>
      </c>
      <c r="C779" s="89"/>
      <c r="D779" s="89" t="s">
        <v>197</v>
      </c>
      <c r="E779" s="89" t="s">
        <v>540</v>
      </c>
      <c r="F779" s="2"/>
      <c r="G779" s="2"/>
      <c r="H779" s="2"/>
      <c r="I779" s="2"/>
      <c r="J779" s="2"/>
      <c r="K779" s="2"/>
      <c r="L779" s="2"/>
      <c r="M779" s="2"/>
      <c r="N779" s="2"/>
      <c r="O779" s="2"/>
      <c r="P779" s="2"/>
      <c r="Q779" s="2"/>
      <c r="R779" s="2"/>
      <c r="S779" s="2"/>
      <c r="T779" s="2"/>
      <c r="U779" s="2"/>
      <c r="V779" s="2"/>
      <c r="W779" s="2"/>
      <c r="X779" s="2"/>
      <c r="Y779" s="2"/>
      <c r="Z779" s="2"/>
    </row>
    <row r="780" spans="1:27" ht="16">
      <c r="A780" s="2"/>
      <c r="B780" s="58">
        <v>1500000</v>
      </c>
      <c r="C780" s="2"/>
      <c r="D780" s="2">
        <f>400000*3</f>
        <v>1200000</v>
      </c>
      <c r="E780" s="58">
        <f>B780-D780</f>
        <v>300000</v>
      </c>
      <c r="F780" s="2"/>
      <c r="G780" s="2"/>
      <c r="H780" s="2"/>
      <c r="I780" s="2"/>
      <c r="J780" s="2"/>
      <c r="K780" s="2"/>
      <c r="L780" s="2"/>
      <c r="M780" s="2"/>
      <c r="N780" s="2"/>
      <c r="O780" s="2"/>
      <c r="P780" s="2"/>
      <c r="Q780" s="2"/>
      <c r="R780" s="2"/>
      <c r="S780" s="2"/>
      <c r="T780" s="2"/>
      <c r="U780" s="2"/>
      <c r="V780" s="2"/>
      <c r="W780" s="2"/>
      <c r="X780" s="2"/>
      <c r="Y780" s="2"/>
      <c r="Z780" s="2"/>
    </row>
    <row r="781" spans="1:27" ht="1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7" ht="16">
      <c r="A782" s="2" t="s">
        <v>173</v>
      </c>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7" ht="16">
      <c r="A783" s="2" t="s">
        <v>541</v>
      </c>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7" ht="16">
      <c r="A784" s="2" t="s">
        <v>542</v>
      </c>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ht="17" thickBot="1">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ht="17" thickBot="1">
      <c r="A786" s="161" t="s">
        <v>543</v>
      </c>
      <c r="B786" s="172"/>
      <c r="C786" s="172"/>
      <c r="D786" s="172"/>
      <c r="E786" s="172"/>
      <c r="F786" s="172"/>
      <c r="G786" s="155"/>
      <c r="H786" s="2"/>
      <c r="I786" s="2"/>
      <c r="J786" s="2"/>
      <c r="K786" s="2"/>
      <c r="L786" s="2"/>
      <c r="M786" s="2"/>
      <c r="N786" s="2"/>
      <c r="O786" s="2"/>
      <c r="P786" s="2"/>
      <c r="Q786" s="2"/>
      <c r="R786" s="2"/>
      <c r="S786" s="2"/>
      <c r="T786" s="2"/>
      <c r="U786" s="2"/>
      <c r="V786" s="2"/>
      <c r="W786" s="2"/>
      <c r="X786" s="2"/>
      <c r="Y786" s="2"/>
      <c r="Z786" s="2"/>
    </row>
    <row r="787" spans="1:26" ht="16">
      <c r="A787" s="2" t="s">
        <v>544</v>
      </c>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ht="16">
      <c r="A788" s="2" t="s">
        <v>545</v>
      </c>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ht="1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ht="16">
      <c r="A790" s="2"/>
      <c r="B790" s="2" t="s">
        <v>131</v>
      </c>
      <c r="C790" s="2" t="s">
        <v>196</v>
      </c>
      <c r="D790" s="2" t="s">
        <v>78</v>
      </c>
      <c r="E790" s="2"/>
      <c r="F790" s="2"/>
      <c r="G790" s="2"/>
      <c r="H790" s="2"/>
      <c r="I790" s="2"/>
      <c r="J790" s="2"/>
      <c r="K790" s="2"/>
      <c r="L790" s="2"/>
      <c r="M790" s="2"/>
      <c r="N790" s="2"/>
      <c r="O790" s="2"/>
      <c r="P790" s="2"/>
      <c r="Q790" s="2"/>
      <c r="R790" s="2"/>
      <c r="S790" s="2"/>
      <c r="T790" s="2"/>
      <c r="U790" s="2"/>
      <c r="V790" s="2"/>
      <c r="W790" s="2"/>
      <c r="X790" s="2"/>
      <c r="Y790" s="2"/>
      <c r="Z790" s="2"/>
    </row>
    <row r="791" spans="1:26" ht="16">
      <c r="A791" s="2"/>
      <c r="B791" s="2" t="s">
        <v>546</v>
      </c>
      <c r="C791" s="2" t="s">
        <v>69</v>
      </c>
      <c r="D791" s="2"/>
      <c r="E791" s="2"/>
      <c r="F791" s="2"/>
      <c r="G791" s="2"/>
      <c r="H791" s="2"/>
      <c r="I791" s="2"/>
      <c r="J791" s="2"/>
      <c r="K791" s="2"/>
      <c r="L791" s="2"/>
      <c r="M791" s="2"/>
      <c r="N791" s="2"/>
      <c r="O791" s="2"/>
      <c r="P791" s="2"/>
      <c r="Q791" s="2"/>
      <c r="R791" s="2"/>
      <c r="S791" s="2"/>
      <c r="T791" s="2"/>
      <c r="U791" s="2"/>
      <c r="V791" s="2"/>
      <c r="W791" s="2"/>
      <c r="X791" s="2"/>
      <c r="Y791" s="2"/>
      <c r="Z791" s="2"/>
    </row>
    <row r="792" spans="1:26" ht="16">
      <c r="A792" s="2"/>
      <c r="B792" s="58">
        <v>500000</v>
      </c>
      <c r="C792" s="58">
        <f>B792</f>
        <v>500000</v>
      </c>
      <c r="D792" s="2"/>
      <c r="E792" s="2"/>
      <c r="F792" s="2"/>
      <c r="G792" s="2"/>
      <c r="H792" s="2"/>
      <c r="I792" s="2"/>
      <c r="J792" s="2"/>
      <c r="K792" s="2"/>
      <c r="L792" s="2"/>
      <c r="M792" s="2"/>
      <c r="N792" s="2"/>
      <c r="O792" s="2"/>
      <c r="P792" s="2"/>
      <c r="Q792" s="2"/>
      <c r="R792" s="2"/>
      <c r="S792" s="2"/>
      <c r="T792" s="2"/>
      <c r="U792" s="2"/>
      <c r="V792" s="2"/>
      <c r="W792" s="2"/>
      <c r="X792" s="2"/>
      <c r="Y792" s="2"/>
      <c r="Z792" s="2"/>
    </row>
    <row r="793" spans="1:26" ht="1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ht="16">
      <c r="A794" s="2" t="s">
        <v>173</v>
      </c>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ht="16">
      <c r="A795" s="2" t="s">
        <v>548</v>
      </c>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ht="16">
      <c r="A796" s="2" t="s">
        <v>547</v>
      </c>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ht="1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ht="1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ht="1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ht="16">
      <c r="A800" s="644" t="s">
        <v>1916</v>
      </c>
      <c r="B800" s="645"/>
      <c r="C800" s="645"/>
      <c r="D800" s="645"/>
      <c r="E800" s="645"/>
      <c r="F800" s="645"/>
      <c r="G800" s="645"/>
      <c r="H800" s="2"/>
      <c r="I800" s="2"/>
      <c r="J800" s="2"/>
      <c r="K800" s="2"/>
      <c r="L800" s="2"/>
      <c r="M800" s="2"/>
      <c r="N800" s="2"/>
      <c r="O800" s="2"/>
      <c r="P800" s="2"/>
      <c r="Q800" s="2"/>
      <c r="R800" s="2"/>
      <c r="S800" s="2"/>
      <c r="T800" s="2"/>
      <c r="U800" s="2"/>
      <c r="V800" s="2"/>
      <c r="W800" s="2"/>
      <c r="X800" s="2"/>
      <c r="Y800" s="2"/>
      <c r="Z800" s="2"/>
    </row>
    <row r="801" spans="1:26" ht="1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ht="16">
      <c r="A802" s="2" t="s">
        <v>1917</v>
      </c>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ht="16">
      <c r="A803" s="2" t="s">
        <v>1918</v>
      </c>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ht="16">
      <c r="A804" s="2" t="s">
        <v>1919</v>
      </c>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ht="1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ht="16">
      <c r="A806" s="2" t="s">
        <v>1920</v>
      </c>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ht="1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ht="16">
      <c r="A808" s="2" t="s">
        <v>1921</v>
      </c>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ht="1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ht="16">
      <c r="A810" s="2" t="s">
        <v>1922</v>
      </c>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ht="1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ht="16">
      <c r="A812" s="646" t="s">
        <v>1923</v>
      </c>
      <c r="B812" s="646"/>
      <c r="C812" s="646"/>
      <c r="D812" s="646"/>
      <c r="E812" s="646"/>
      <c r="F812" s="646"/>
      <c r="G812" s="646"/>
      <c r="H812" s="2"/>
      <c r="I812" s="2"/>
      <c r="J812" s="2"/>
      <c r="K812" s="2"/>
      <c r="L812" s="2"/>
      <c r="M812" s="2"/>
      <c r="N812" s="2"/>
      <c r="O812" s="2"/>
      <c r="P812" s="2"/>
      <c r="Q812" s="2"/>
      <c r="R812" s="2"/>
      <c r="S812" s="2"/>
      <c r="T812" s="2"/>
      <c r="U812" s="2"/>
      <c r="V812" s="2"/>
      <c r="W812" s="2"/>
      <c r="X812" s="2"/>
      <c r="Y812" s="2"/>
      <c r="Z812" s="2"/>
    </row>
    <row r="813" spans="1:26" ht="16">
      <c r="A813" s="2"/>
      <c r="B813" s="2" t="s">
        <v>1924</v>
      </c>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ht="16">
      <c r="A814" s="2"/>
      <c r="B814" s="2" t="s">
        <v>1925</v>
      </c>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ht="16">
      <c r="A815" s="2"/>
      <c r="B815" s="2" t="s">
        <v>1926</v>
      </c>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ht="1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ht="16">
      <c r="A817" s="90" t="s">
        <v>1927</v>
      </c>
      <c r="B817" s="89" t="s">
        <v>1928</v>
      </c>
      <c r="C817" s="89"/>
      <c r="D817" s="89"/>
      <c r="E817" s="89"/>
      <c r="F817" s="89"/>
      <c r="G817" s="89"/>
      <c r="H817" s="2"/>
      <c r="I817" s="2"/>
      <c r="J817" s="2"/>
      <c r="K817" s="2"/>
      <c r="L817" s="2"/>
      <c r="M817" s="2"/>
      <c r="N817" s="2"/>
      <c r="O817" s="2"/>
      <c r="P817" s="2"/>
      <c r="Q817" s="2"/>
      <c r="R817" s="2"/>
      <c r="S817" s="2"/>
      <c r="T817" s="2"/>
      <c r="U817" s="2"/>
      <c r="V817" s="2"/>
      <c r="W817" s="2"/>
      <c r="X817" s="2"/>
      <c r="Y817" s="2"/>
      <c r="Z817" s="2"/>
    </row>
    <row r="818" spans="1:26" ht="16">
      <c r="A818" s="34">
        <v>1</v>
      </c>
      <c r="B818" s="2" t="s">
        <v>1929</v>
      </c>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ht="16">
      <c r="A819" s="34">
        <v>2</v>
      </c>
      <c r="B819" s="2" t="s">
        <v>1930</v>
      </c>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ht="16">
      <c r="A820" s="34"/>
      <c r="B820" s="2" t="s">
        <v>1931</v>
      </c>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ht="16">
      <c r="A821" s="34">
        <v>3</v>
      </c>
      <c r="B821" s="2" t="s">
        <v>1954</v>
      </c>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ht="16">
      <c r="A822" s="34"/>
      <c r="B822" s="2" t="s">
        <v>1932</v>
      </c>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ht="16">
      <c r="A823" s="34"/>
      <c r="B823" s="2" t="s">
        <v>1933</v>
      </c>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ht="16">
      <c r="A824" s="34">
        <v>4</v>
      </c>
      <c r="B824" s="2" t="s">
        <v>1934</v>
      </c>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ht="16">
      <c r="A825" s="34"/>
      <c r="B825" s="2" t="s">
        <v>1935</v>
      </c>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ht="16">
      <c r="A826" s="34">
        <v>5</v>
      </c>
      <c r="B826" s="2" t="s">
        <v>1936</v>
      </c>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ht="16">
      <c r="A827" s="34">
        <v>6</v>
      </c>
      <c r="B827" s="2" t="s">
        <v>1937</v>
      </c>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ht="16">
      <c r="A828" s="34">
        <v>7</v>
      </c>
      <c r="B828" s="2" t="s">
        <v>1938</v>
      </c>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ht="16">
      <c r="A829" s="34">
        <v>8</v>
      </c>
      <c r="B829" s="2" t="s">
        <v>1939</v>
      </c>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ht="16">
      <c r="A830" s="34">
        <v>9</v>
      </c>
      <c r="B830" s="2" t="s">
        <v>1940</v>
      </c>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ht="16">
      <c r="A831" s="2"/>
      <c r="B831" s="2" t="s">
        <v>1941</v>
      </c>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ht="16">
      <c r="A832" s="34">
        <v>10</v>
      </c>
      <c r="B832" s="2" t="s">
        <v>1942</v>
      </c>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ht="16">
      <c r="A833" s="34">
        <v>11</v>
      </c>
      <c r="B833" s="2" t="s">
        <v>1943</v>
      </c>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ht="16">
      <c r="A834" s="2"/>
      <c r="B834" s="2" t="s">
        <v>1944</v>
      </c>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ht="16">
      <c r="A835" s="34">
        <v>12</v>
      </c>
      <c r="B835" s="2" t="s">
        <v>1945</v>
      </c>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ht="16">
      <c r="A836" s="34">
        <v>13</v>
      </c>
      <c r="B836" s="2" t="s">
        <v>1946</v>
      </c>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ht="16">
      <c r="A837" s="34"/>
      <c r="B837" s="2" t="s">
        <v>1963</v>
      </c>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ht="16">
      <c r="A838" s="34">
        <v>14</v>
      </c>
      <c r="B838" s="2" t="s">
        <v>1947</v>
      </c>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ht="16">
      <c r="A839" s="34">
        <v>15</v>
      </c>
      <c r="B839" s="2" t="s">
        <v>1948</v>
      </c>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ht="17" thickBot="1">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ht="17" thickBot="1">
      <c r="A841" s="161" t="s">
        <v>1970</v>
      </c>
      <c r="B841" s="554"/>
      <c r="C841" s="554"/>
      <c r="D841" s="554"/>
      <c r="E841" s="554"/>
      <c r="F841" s="554"/>
      <c r="G841" s="162"/>
      <c r="H841" s="2"/>
      <c r="I841" s="2"/>
      <c r="J841" s="2"/>
      <c r="K841" s="2"/>
      <c r="L841" s="2"/>
      <c r="M841" s="2"/>
      <c r="N841" s="2"/>
      <c r="O841" s="2"/>
      <c r="P841" s="2"/>
      <c r="Q841" s="2"/>
      <c r="R841" s="2"/>
      <c r="S841" s="2"/>
      <c r="T841" s="2"/>
      <c r="U841" s="2"/>
      <c r="V841" s="2"/>
      <c r="W841" s="2"/>
      <c r="X841" s="2"/>
      <c r="Y841" s="2"/>
      <c r="Z841" s="2"/>
    </row>
    <row r="842" spans="1:26" ht="1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ht="16">
      <c r="A843" s="2" t="s">
        <v>1949</v>
      </c>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ht="16">
      <c r="A844" s="2"/>
      <c r="B844" s="2"/>
      <c r="C844" s="2"/>
      <c r="D844" s="2"/>
      <c r="E844" s="2"/>
      <c r="G844" s="2"/>
      <c r="H844" s="2"/>
      <c r="I844" s="2"/>
      <c r="J844" s="2"/>
      <c r="K844" s="2"/>
      <c r="L844" s="2"/>
      <c r="M844" s="2"/>
      <c r="N844" s="2"/>
      <c r="O844" s="2"/>
      <c r="P844" s="2"/>
      <c r="Q844" s="2"/>
      <c r="R844" s="2"/>
      <c r="S844" s="2"/>
      <c r="T844" s="2"/>
      <c r="U844" s="2"/>
      <c r="V844" s="2"/>
      <c r="W844" s="2"/>
      <c r="X844" s="2"/>
      <c r="Y844" s="2"/>
      <c r="Z844" s="2"/>
    </row>
    <row r="845" spans="1:26" ht="16">
      <c r="A845" s="34" t="s">
        <v>1927</v>
      </c>
      <c r="B845" s="34" t="s">
        <v>1928</v>
      </c>
      <c r="C845" s="671" t="s">
        <v>131</v>
      </c>
      <c r="D845" s="671"/>
      <c r="E845" s="671"/>
      <c r="F845" s="671"/>
      <c r="G845" s="651" t="s">
        <v>196</v>
      </c>
      <c r="H845" s="637"/>
      <c r="I845" s="670" t="s">
        <v>78</v>
      </c>
      <c r="J845" s="670"/>
      <c r="K845" s="670"/>
      <c r="L845" s="670"/>
      <c r="M845" s="670"/>
      <c r="N845" s="2"/>
      <c r="O845" s="2"/>
      <c r="P845" s="2"/>
      <c r="Q845" s="2"/>
      <c r="R845" s="2"/>
      <c r="S845" s="2"/>
      <c r="T845" s="2"/>
      <c r="U845" s="2"/>
      <c r="V845" s="2"/>
      <c r="W845" s="2"/>
      <c r="X845" s="2"/>
      <c r="Y845" s="2"/>
      <c r="Z845" s="2"/>
    </row>
    <row r="846" spans="1:26" ht="16">
      <c r="A846" s="34"/>
      <c r="B846" s="34"/>
      <c r="C846" s="652" t="s">
        <v>66</v>
      </c>
      <c r="D846" s="652" t="s">
        <v>1959</v>
      </c>
      <c r="E846" s="652" t="s">
        <v>493</v>
      </c>
      <c r="F846" s="652" t="s">
        <v>1573</v>
      </c>
      <c r="G846" s="651" t="s">
        <v>1952</v>
      </c>
      <c r="H846" s="651" t="s">
        <v>1968</v>
      </c>
      <c r="I846" s="650" t="s">
        <v>1950</v>
      </c>
      <c r="J846" s="650"/>
      <c r="K846" s="650"/>
      <c r="L846" s="650"/>
      <c r="M846" s="185"/>
      <c r="N846" s="2"/>
      <c r="O846" s="2"/>
      <c r="P846" s="2"/>
      <c r="Q846" s="2"/>
      <c r="R846" s="2"/>
      <c r="S846" s="2"/>
      <c r="T846" s="2"/>
      <c r="U846" s="2"/>
      <c r="V846" s="2"/>
      <c r="W846" s="2"/>
      <c r="X846" s="2"/>
      <c r="Y846" s="2"/>
      <c r="Z846" s="2"/>
    </row>
    <row r="847" spans="1:26" ht="16">
      <c r="A847" s="34"/>
      <c r="B847" s="34"/>
      <c r="C847" s="652"/>
      <c r="D847" s="652"/>
      <c r="E847" s="653"/>
      <c r="F847" s="653"/>
      <c r="G847" s="651"/>
      <c r="H847" s="637"/>
      <c r="I847" s="650" t="s">
        <v>197</v>
      </c>
      <c r="J847" s="650" t="s">
        <v>540</v>
      </c>
      <c r="K847" s="650" t="s">
        <v>1956</v>
      </c>
      <c r="L847" s="650" t="s">
        <v>998</v>
      </c>
      <c r="M847" s="185" t="s">
        <v>123</v>
      </c>
      <c r="N847" s="34" t="s">
        <v>1969</v>
      </c>
      <c r="O847" s="2"/>
      <c r="P847" s="2"/>
      <c r="Q847" s="2"/>
      <c r="R847" s="2"/>
      <c r="S847" s="2"/>
      <c r="T847" s="2"/>
      <c r="U847" s="2"/>
      <c r="V847" s="2"/>
      <c r="W847" s="2"/>
      <c r="X847" s="2"/>
      <c r="Y847" s="2"/>
      <c r="Z847" s="2"/>
    </row>
    <row r="848" spans="1:26" ht="16">
      <c r="A848" s="34">
        <v>1</v>
      </c>
      <c r="B848" s="647" t="s">
        <v>1625</v>
      </c>
      <c r="C848" s="49">
        <v>400000</v>
      </c>
      <c r="D848" s="34"/>
      <c r="G848" s="34"/>
      <c r="I848" s="49">
        <f>90000*2</f>
        <v>180000</v>
      </c>
      <c r="J848" s="49">
        <f>C848-I848</f>
        <v>220000</v>
      </c>
      <c r="K848" s="34"/>
      <c r="L848" s="34"/>
      <c r="M848" s="2"/>
      <c r="N848" s="49">
        <f>SUM(C848:F848)-SUM(G848:M848)</f>
        <v>0</v>
      </c>
      <c r="O848" s="2"/>
      <c r="P848" s="2"/>
      <c r="Q848" s="2"/>
      <c r="R848" s="2"/>
      <c r="S848" s="2"/>
      <c r="T848" s="2"/>
      <c r="U848" s="2"/>
      <c r="V848" s="2"/>
      <c r="W848" s="2"/>
      <c r="X848" s="2"/>
      <c r="Y848" s="2"/>
      <c r="Z848" s="2"/>
    </row>
    <row r="849" spans="1:26" ht="16">
      <c r="A849" s="34">
        <v>2</v>
      </c>
      <c r="B849" s="647" t="s">
        <v>1951</v>
      </c>
      <c r="C849" s="49">
        <v>200000</v>
      </c>
      <c r="D849" s="49"/>
      <c r="G849" s="49">
        <f>C849</f>
        <v>200000</v>
      </c>
      <c r="I849" s="49"/>
      <c r="J849" s="49"/>
      <c r="K849" s="34"/>
      <c r="L849" s="34"/>
      <c r="M849" s="2"/>
      <c r="N849" s="49">
        <f t="shared" ref="N849:N866" si="17">SUM(C849:F849)-SUM(G849:M849)</f>
        <v>0</v>
      </c>
      <c r="O849" s="2"/>
      <c r="P849" s="2"/>
      <c r="Q849" s="2"/>
      <c r="R849" s="2"/>
      <c r="S849" s="2"/>
      <c r="T849" s="2"/>
      <c r="U849" s="2"/>
      <c r="V849" s="2"/>
      <c r="W849" s="2"/>
      <c r="X849" s="2"/>
      <c r="Y849" s="2"/>
      <c r="Z849" s="2"/>
    </row>
    <row r="850" spans="1:26" ht="16">
      <c r="A850" s="34">
        <v>3</v>
      </c>
      <c r="B850" s="648" t="s">
        <v>1953</v>
      </c>
      <c r="C850" s="49">
        <v>300000</v>
      </c>
      <c r="D850" s="34"/>
      <c r="H850" s="49">
        <f>C850</f>
        <v>300000</v>
      </c>
      <c r="I850" s="34"/>
      <c r="J850" s="34"/>
      <c r="K850" s="34"/>
      <c r="L850" s="34"/>
      <c r="M850" s="2"/>
      <c r="N850" s="49">
        <f t="shared" si="17"/>
        <v>0</v>
      </c>
      <c r="O850" s="2"/>
      <c r="P850" s="2"/>
      <c r="Q850" s="2"/>
      <c r="R850" s="2"/>
      <c r="S850" s="2"/>
      <c r="T850" s="2"/>
      <c r="U850" s="2"/>
      <c r="V850" s="2"/>
      <c r="W850" s="2"/>
      <c r="X850" s="2"/>
      <c r="Y850" s="2"/>
      <c r="Z850" s="2"/>
    </row>
    <row r="851" spans="1:26" ht="16">
      <c r="A851" s="34">
        <v>4</v>
      </c>
      <c r="B851" s="34" t="s">
        <v>1955</v>
      </c>
      <c r="C851" s="471">
        <v>-70000</v>
      </c>
      <c r="D851" s="34"/>
      <c r="E851" s="34"/>
      <c r="G851" s="34"/>
      <c r="I851" s="34"/>
      <c r="J851" s="34"/>
      <c r="K851" s="34"/>
      <c r="L851" s="471">
        <f>C851</f>
        <v>-70000</v>
      </c>
      <c r="M851" s="2"/>
      <c r="N851" s="49">
        <f t="shared" si="17"/>
        <v>0</v>
      </c>
      <c r="O851" s="2"/>
      <c r="P851" s="2"/>
      <c r="Q851" s="2"/>
      <c r="R851" s="2"/>
      <c r="S851" s="2"/>
      <c r="T851" s="2"/>
      <c r="U851" s="2"/>
      <c r="V851" s="2"/>
      <c r="W851" s="2"/>
      <c r="X851" s="2"/>
      <c r="Y851" s="2"/>
      <c r="Z851" s="2"/>
    </row>
    <row r="852" spans="1:26" ht="16">
      <c r="A852" s="34">
        <v>5</v>
      </c>
      <c r="B852" s="34" t="s">
        <v>574</v>
      </c>
      <c r="C852" s="471">
        <v>-7000</v>
      </c>
      <c r="D852" s="34"/>
      <c r="E852" s="34"/>
      <c r="G852" s="34"/>
      <c r="I852" s="34"/>
      <c r="J852" s="34"/>
      <c r="K852" s="34"/>
      <c r="L852" s="471">
        <v>-7000</v>
      </c>
      <c r="M852" s="2"/>
      <c r="N852" s="49">
        <f t="shared" si="17"/>
        <v>0</v>
      </c>
      <c r="O852" s="2"/>
      <c r="P852" s="2"/>
      <c r="Q852" s="2"/>
      <c r="R852" s="2"/>
      <c r="S852" s="2"/>
      <c r="T852" s="2"/>
      <c r="U852" s="2"/>
      <c r="V852" s="2"/>
      <c r="W852" s="2"/>
      <c r="X852" s="2"/>
      <c r="Y852" s="2"/>
      <c r="Z852" s="2"/>
    </row>
    <row r="853" spans="1:26" ht="16">
      <c r="A853" s="34">
        <v>6</v>
      </c>
      <c r="B853" s="34" t="s">
        <v>1957</v>
      </c>
      <c r="C853" s="471">
        <v>-5000</v>
      </c>
      <c r="D853" s="34"/>
      <c r="E853" s="34"/>
      <c r="G853" s="34"/>
      <c r="I853" s="34"/>
      <c r="J853" s="34"/>
      <c r="K853" s="34"/>
      <c r="L853" s="471">
        <v>-5000</v>
      </c>
      <c r="M853" s="2"/>
      <c r="N853" s="49">
        <f t="shared" si="17"/>
        <v>0</v>
      </c>
      <c r="O853" s="2"/>
      <c r="P853" s="2"/>
      <c r="Q853" s="2"/>
      <c r="R853" s="2"/>
      <c r="S853" s="2"/>
      <c r="T853" s="2"/>
      <c r="U853" s="2"/>
      <c r="V853" s="2"/>
      <c r="W853" s="2"/>
      <c r="X853" s="2"/>
      <c r="Y853" s="2"/>
      <c r="Z853" s="2"/>
    </row>
    <row r="854" spans="1:26" ht="16">
      <c r="A854" s="34">
        <v>7</v>
      </c>
      <c r="B854" s="34" t="s">
        <v>1958</v>
      </c>
      <c r="C854" s="471">
        <v>-17000</v>
      </c>
      <c r="D854" s="34"/>
      <c r="E854" s="34"/>
      <c r="G854" s="34"/>
      <c r="I854" s="34"/>
      <c r="J854" s="34"/>
      <c r="K854" s="34"/>
      <c r="L854" s="471">
        <v>-17000</v>
      </c>
      <c r="M854" s="2"/>
      <c r="N854" s="49">
        <f t="shared" si="17"/>
        <v>0</v>
      </c>
      <c r="O854" s="2"/>
      <c r="P854" s="2"/>
      <c r="Q854" s="2"/>
      <c r="R854" s="2"/>
      <c r="S854" s="2"/>
      <c r="T854" s="2"/>
      <c r="U854" s="2"/>
      <c r="V854" s="2"/>
      <c r="W854" s="2"/>
      <c r="X854" s="2"/>
      <c r="Y854" s="2"/>
      <c r="Z854" s="2"/>
    </row>
    <row r="855" spans="1:26" ht="16">
      <c r="A855" s="34">
        <v>8</v>
      </c>
      <c r="B855" s="34" t="s">
        <v>1959</v>
      </c>
      <c r="C855" s="471">
        <f>-D855</f>
        <v>-20000</v>
      </c>
      <c r="D855" s="49">
        <v>20000</v>
      </c>
      <c r="E855" s="34"/>
      <c r="G855" s="34"/>
      <c r="I855" s="34"/>
      <c r="J855" s="34"/>
      <c r="K855" s="34"/>
      <c r="L855" s="34"/>
      <c r="M855" s="2"/>
      <c r="N855" s="49">
        <f t="shared" si="17"/>
        <v>0</v>
      </c>
      <c r="O855" s="2"/>
      <c r="P855" s="2"/>
      <c r="Q855" s="2"/>
      <c r="R855" s="2"/>
      <c r="S855" s="2"/>
      <c r="T855" s="2"/>
      <c r="U855" s="2"/>
      <c r="V855" s="2"/>
      <c r="W855" s="2"/>
      <c r="X855" s="2"/>
      <c r="Y855" s="2"/>
      <c r="Z855" s="2"/>
    </row>
    <row r="856" spans="1:26" ht="16">
      <c r="A856" s="34">
        <v>9</v>
      </c>
      <c r="B856" s="34" t="s">
        <v>1960</v>
      </c>
      <c r="C856" s="471">
        <f>60%*800000</f>
        <v>480000</v>
      </c>
      <c r="D856" s="34"/>
      <c r="E856" s="471">
        <f>K856-C856</f>
        <v>320000</v>
      </c>
      <c r="G856" s="34"/>
      <c r="I856" s="34"/>
      <c r="J856" s="34"/>
      <c r="K856" s="471">
        <v>800000</v>
      </c>
      <c r="L856" s="34"/>
      <c r="M856" s="2"/>
      <c r="N856" s="49">
        <f t="shared" si="17"/>
        <v>0</v>
      </c>
      <c r="O856" s="2"/>
      <c r="P856" s="2"/>
      <c r="Q856" s="2"/>
      <c r="R856" s="2"/>
      <c r="S856" s="2"/>
      <c r="T856" s="2"/>
      <c r="U856" s="2"/>
      <c r="V856" s="2"/>
      <c r="W856" s="2"/>
      <c r="X856" s="2"/>
      <c r="Y856" s="2"/>
      <c r="Z856" s="2"/>
    </row>
    <row r="857" spans="1:26" ht="16">
      <c r="A857" s="34">
        <v>10</v>
      </c>
      <c r="B857" s="34" t="s">
        <v>1961</v>
      </c>
      <c r="C857" s="471">
        <v>-75000</v>
      </c>
      <c r="D857" s="34"/>
      <c r="E857" s="34"/>
      <c r="F857" s="471">
        <f>-C857</f>
        <v>75000</v>
      </c>
      <c r="G857" s="34"/>
      <c r="I857" s="34"/>
      <c r="J857" s="34"/>
      <c r="K857" s="34"/>
      <c r="L857" s="34"/>
      <c r="M857" s="2"/>
      <c r="N857" s="49">
        <f t="shared" si="17"/>
        <v>0</v>
      </c>
      <c r="O857" s="2"/>
      <c r="P857" s="2"/>
      <c r="Q857" s="2"/>
      <c r="R857" s="2"/>
      <c r="S857" s="2"/>
      <c r="T857" s="2"/>
      <c r="U857" s="2"/>
      <c r="V857" s="2"/>
      <c r="W857" s="2"/>
      <c r="X857" s="2"/>
      <c r="Y857" s="2"/>
      <c r="Z857" s="2"/>
    </row>
    <row r="858" spans="1:26" ht="16">
      <c r="A858" s="34">
        <v>11</v>
      </c>
      <c r="B858" s="34" t="s">
        <v>456</v>
      </c>
      <c r="C858" s="471">
        <v>-37000</v>
      </c>
      <c r="D858" s="34"/>
      <c r="E858" s="34"/>
      <c r="G858" s="34"/>
      <c r="I858" s="34"/>
      <c r="J858" s="34"/>
      <c r="K858" s="34"/>
      <c r="L858" s="471">
        <f>C858</f>
        <v>-37000</v>
      </c>
      <c r="M858" s="2"/>
      <c r="N858" s="49">
        <f t="shared" si="17"/>
        <v>0</v>
      </c>
      <c r="O858" s="2"/>
      <c r="P858" s="2"/>
      <c r="Q858" s="2"/>
      <c r="R858" s="2"/>
      <c r="S858" s="2"/>
      <c r="T858" s="2"/>
      <c r="U858" s="2"/>
      <c r="V858" s="2"/>
      <c r="W858" s="2"/>
      <c r="X858" s="2"/>
      <c r="Y858" s="2"/>
      <c r="Z858" s="2"/>
    </row>
    <row r="859" spans="1:26" ht="16">
      <c r="A859" s="34">
        <v>12</v>
      </c>
      <c r="B859" s="34" t="s">
        <v>1962</v>
      </c>
      <c r="C859" s="471">
        <f>-E859</f>
        <v>38000</v>
      </c>
      <c r="D859" s="34"/>
      <c r="E859" s="471">
        <v>-38000</v>
      </c>
      <c r="G859" s="34"/>
      <c r="I859" s="34"/>
      <c r="J859" s="34"/>
      <c r="K859" s="34"/>
      <c r="L859" s="34"/>
      <c r="M859" s="2"/>
      <c r="N859" s="49">
        <f t="shared" si="17"/>
        <v>0</v>
      </c>
      <c r="O859" s="2"/>
      <c r="P859" s="2"/>
      <c r="Q859" s="2"/>
      <c r="R859" s="2"/>
      <c r="S859" s="2"/>
      <c r="T859" s="2"/>
      <c r="U859" s="2"/>
      <c r="V859" s="2"/>
      <c r="W859" s="2"/>
      <c r="X859" s="2"/>
      <c r="Y859" s="2"/>
      <c r="Z859" s="2"/>
    </row>
    <row r="860" spans="1:26" ht="16">
      <c r="A860" s="34">
        <v>13.1</v>
      </c>
      <c r="B860" s="649" t="s">
        <v>1964</v>
      </c>
      <c r="C860" s="471">
        <f>-6%*200000</f>
        <v>-12000</v>
      </c>
      <c r="D860" s="34"/>
      <c r="E860" s="34"/>
      <c r="G860" s="34"/>
      <c r="I860" s="34"/>
      <c r="J860" s="34"/>
      <c r="K860" s="34"/>
      <c r="L860" s="471">
        <f>-6%*200000</f>
        <v>-12000</v>
      </c>
      <c r="M860" s="2"/>
      <c r="N860" s="49">
        <f t="shared" si="17"/>
        <v>0</v>
      </c>
      <c r="O860" s="2"/>
      <c r="P860" s="2"/>
      <c r="Q860" s="2"/>
      <c r="R860" s="2"/>
      <c r="S860" s="2"/>
      <c r="T860" s="2"/>
      <c r="U860" s="2"/>
      <c r="V860" s="2"/>
      <c r="W860" s="2"/>
      <c r="X860" s="2"/>
      <c r="Y860" s="2"/>
      <c r="Z860" s="2"/>
    </row>
    <row r="861" spans="1:26" ht="16">
      <c r="A861" s="34">
        <v>13.2</v>
      </c>
      <c r="B861" s="649" t="s">
        <v>1965</v>
      </c>
      <c r="C861" s="471">
        <f>-C849</f>
        <v>-200000</v>
      </c>
      <c r="D861" s="34"/>
      <c r="E861" s="34"/>
      <c r="F861" s="34"/>
      <c r="G861" s="471">
        <f>-G849</f>
        <v>-200000</v>
      </c>
      <c r="I861" s="34"/>
      <c r="J861" s="2"/>
      <c r="K861" s="34"/>
      <c r="L861" s="34"/>
      <c r="M861" s="2"/>
      <c r="N861" s="49">
        <f t="shared" si="17"/>
        <v>0</v>
      </c>
      <c r="O861" s="2"/>
      <c r="P861" s="2"/>
      <c r="Q861" s="2"/>
      <c r="R861" s="2"/>
      <c r="S861" s="2"/>
      <c r="T861" s="2"/>
      <c r="U861" s="2"/>
      <c r="V861" s="2"/>
      <c r="W861" s="2"/>
      <c r="X861" s="2"/>
      <c r="Y861" s="2"/>
      <c r="Z861" s="2"/>
    </row>
    <row r="862" spans="1:26" ht="16">
      <c r="A862" s="34">
        <v>13.3</v>
      </c>
      <c r="B862" s="649" t="s">
        <v>1966</v>
      </c>
      <c r="C862" s="471">
        <f>-8%*300000</f>
        <v>-24000</v>
      </c>
      <c r="D862" s="2"/>
      <c r="E862" s="2"/>
      <c r="F862" s="2"/>
      <c r="G862" s="2"/>
      <c r="I862" s="2"/>
      <c r="J862" s="2"/>
      <c r="K862" s="34"/>
      <c r="L862" s="471">
        <f>-8%*300000</f>
        <v>-24000</v>
      </c>
      <c r="M862" s="2"/>
      <c r="N862" s="49">
        <f t="shared" si="17"/>
        <v>0</v>
      </c>
      <c r="O862" s="2"/>
      <c r="P862" s="2"/>
      <c r="Q862" s="2"/>
      <c r="R862" s="2"/>
      <c r="S862" s="2"/>
      <c r="T862" s="2"/>
      <c r="U862" s="2"/>
      <c r="V862" s="2"/>
      <c r="W862" s="2"/>
      <c r="X862" s="2"/>
      <c r="Y862" s="2"/>
      <c r="Z862" s="2"/>
    </row>
    <row r="863" spans="1:26" ht="16">
      <c r="A863" s="34">
        <v>13.4</v>
      </c>
      <c r="B863" s="649" t="s">
        <v>1967</v>
      </c>
      <c r="C863" s="471">
        <v>-7000</v>
      </c>
      <c r="D863" s="2"/>
      <c r="E863" s="2"/>
      <c r="F863" s="2"/>
      <c r="G863" s="2"/>
      <c r="I863" s="2"/>
      <c r="J863" s="2"/>
      <c r="K863" s="34"/>
      <c r="L863" s="471">
        <v>-7000</v>
      </c>
      <c r="M863" s="2"/>
      <c r="N863" s="49">
        <f t="shared" si="17"/>
        <v>0</v>
      </c>
      <c r="O863" s="2"/>
      <c r="P863" s="2"/>
      <c r="Q863" s="2"/>
      <c r="R863" s="2"/>
      <c r="S863" s="2"/>
      <c r="T863" s="2"/>
      <c r="U863" s="2"/>
      <c r="V863" s="2"/>
      <c r="W863" s="2"/>
      <c r="X863" s="2"/>
      <c r="Y863" s="2"/>
      <c r="Z863" s="2"/>
    </row>
    <row r="864" spans="1:26" ht="16">
      <c r="A864" s="34">
        <v>14</v>
      </c>
      <c r="B864" s="34" t="s">
        <v>610</v>
      </c>
      <c r="C864" s="471">
        <v>-15000</v>
      </c>
      <c r="D864" s="2"/>
      <c r="E864" s="2"/>
      <c r="F864" s="2"/>
      <c r="G864" s="2"/>
      <c r="H864" s="2"/>
      <c r="I864" s="2"/>
      <c r="J864" s="2"/>
      <c r="K864" s="34"/>
      <c r="L864" s="471">
        <f>C864</f>
        <v>-15000</v>
      </c>
      <c r="M864" s="2"/>
      <c r="N864" s="49">
        <f t="shared" si="17"/>
        <v>0</v>
      </c>
      <c r="O864" s="2"/>
      <c r="P864" s="2"/>
      <c r="Q864" s="2"/>
      <c r="R864" s="2"/>
      <c r="S864" s="2"/>
      <c r="T864" s="2"/>
      <c r="U864" s="2"/>
      <c r="V864" s="2"/>
      <c r="W864" s="2"/>
      <c r="X864" s="2"/>
      <c r="Y864" s="2"/>
      <c r="Z864" s="2"/>
    </row>
    <row r="865" spans="1:26" ht="16">
      <c r="A865" s="34">
        <v>15</v>
      </c>
      <c r="B865" s="34" t="s">
        <v>123</v>
      </c>
      <c r="C865" s="471">
        <f>M865</f>
        <v>-242400</v>
      </c>
      <c r="D865" s="471"/>
      <c r="E865" s="471"/>
      <c r="F865" s="471"/>
      <c r="G865" s="471"/>
      <c r="H865" s="471"/>
      <c r="I865" s="471"/>
      <c r="J865" s="471"/>
      <c r="K865" s="471"/>
      <c r="L865" s="471"/>
      <c r="M865" s="471">
        <f>-40%*SUM(K848:L864)</f>
        <v>-242400</v>
      </c>
      <c r="N865" s="49">
        <f t="shared" si="17"/>
        <v>0</v>
      </c>
      <c r="O865" s="2"/>
      <c r="P865" s="2"/>
      <c r="Q865" s="2"/>
      <c r="R865" s="2"/>
      <c r="S865" s="2"/>
      <c r="T865" s="2"/>
      <c r="U865" s="2"/>
      <c r="V865" s="2"/>
      <c r="W865" s="2"/>
      <c r="X865" s="2"/>
      <c r="Y865" s="2"/>
      <c r="Z865" s="2"/>
    </row>
    <row r="866" spans="1:26" ht="16">
      <c r="A866" s="34"/>
      <c r="B866" s="34" t="s">
        <v>436</v>
      </c>
      <c r="C866" s="654">
        <f>SUM(C848:C865)</f>
        <v>686600</v>
      </c>
      <c r="D866" s="654">
        <f t="shared" ref="D866:M866" si="18">SUM(D848:D865)</f>
        <v>20000</v>
      </c>
      <c r="E866" s="654">
        <f t="shared" si="18"/>
        <v>282000</v>
      </c>
      <c r="F866" s="654">
        <f t="shared" si="18"/>
        <v>75000</v>
      </c>
      <c r="G866" s="655">
        <f t="shared" si="18"/>
        <v>0</v>
      </c>
      <c r="H866" s="655">
        <f t="shared" si="18"/>
        <v>300000</v>
      </c>
      <c r="I866" s="656">
        <f t="shared" si="18"/>
        <v>180000</v>
      </c>
      <c r="J866" s="656">
        <f t="shared" si="18"/>
        <v>220000</v>
      </c>
      <c r="K866" s="656">
        <f t="shared" si="18"/>
        <v>800000</v>
      </c>
      <c r="L866" s="656">
        <f t="shared" si="18"/>
        <v>-194000</v>
      </c>
      <c r="M866" s="656">
        <f t="shared" si="18"/>
        <v>-242400</v>
      </c>
      <c r="N866" s="49">
        <f t="shared" si="17"/>
        <v>0</v>
      </c>
      <c r="O866" s="2"/>
      <c r="P866" s="2"/>
      <c r="Q866" s="2"/>
      <c r="R866" s="2"/>
      <c r="S866" s="2"/>
      <c r="T866" s="2"/>
      <c r="U866" s="2"/>
      <c r="V866" s="2"/>
      <c r="W866" s="2"/>
      <c r="X866" s="2"/>
      <c r="Y866" s="2"/>
      <c r="Z866" s="2"/>
    </row>
    <row r="867" spans="1:26" ht="17" thickBot="1">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ht="17" thickBot="1">
      <c r="A868" s="161" t="s">
        <v>1971</v>
      </c>
      <c r="B868" s="554"/>
      <c r="C868" s="554"/>
      <c r="D868" s="554"/>
      <c r="E868" s="554"/>
      <c r="F868" s="554"/>
      <c r="G868" s="162"/>
      <c r="H868" s="2"/>
      <c r="I868" s="2"/>
      <c r="J868" s="2"/>
      <c r="K868" s="2"/>
      <c r="L868" s="2"/>
      <c r="M868" s="2"/>
      <c r="N868" s="2"/>
      <c r="O868" s="2"/>
      <c r="P868" s="2"/>
      <c r="Q868" s="2"/>
      <c r="R868" s="2"/>
      <c r="S868" s="2"/>
      <c r="T868" s="2"/>
      <c r="U868" s="2"/>
      <c r="V868" s="2"/>
      <c r="W868" s="2"/>
      <c r="X868" s="2"/>
      <c r="Y868" s="2"/>
      <c r="Z868" s="2"/>
    </row>
    <row r="869" spans="1:26" ht="1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ht="16">
      <c r="A870" s="2" t="s">
        <v>1972</v>
      </c>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ht="1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ht="16">
      <c r="A872" s="237" t="s">
        <v>1973</v>
      </c>
      <c r="B872" s="89"/>
      <c r="C872" s="89"/>
      <c r="D872" s="2"/>
      <c r="E872" s="2"/>
      <c r="F872" s="666" t="s">
        <v>1984</v>
      </c>
      <c r="G872" s="666"/>
      <c r="H872" s="666"/>
      <c r="I872" s="666"/>
      <c r="J872" s="666"/>
      <c r="K872" s="2"/>
      <c r="L872" s="2"/>
      <c r="M872" s="2"/>
      <c r="N872" s="2"/>
      <c r="O872" s="2"/>
      <c r="P872" s="2"/>
      <c r="Q872" s="2"/>
      <c r="R872" s="2"/>
      <c r="S872" s="2"/>
      <c r="T872" s="2"/>
      <c r="U872" s="2"/>
      <c r="V872" s="2"/>
      <c r="W872" s="2"/>
      <c r="X872" s="2"/>
      <c r="Y872" s="2"/>
      <c r="Z872" s="2"/>
    </row>
    <row r="873" spans="1:26" ht="16">
      <c r="A873" s="2"/>
      <c r="B873" s="2"/>
      <c r="C873" s="657" t="s">
        <v>644</v>
      </c>
      <c r="D873" s="2"/>
      <c r="E873" s="2"/>
      <c r="F873" s="2"/>
      <c r="G873" s="658" t="s">
        <v>644</v>
      </c>
      <c r="H873" s="34"/>
      <c r="I873" s="34"/>
      <c r="J873" s="34"/>
      <c r="K873" s="658" t="s">
        <v>644</v>
      </c>
      <c r="L873" s="2"/>
      <c r="M873" s="2"/>
      <c r="N873" s="2"/>
      <c r="O873" s="2"/>
      <c r="P873" s="2"/>
      <c r="Q873" s="2"/>
      <c r="R873" s="2"/>
      <c r="S873" s="2"/>
      <c r="T873" s="2"/>
      <c r="U873" s="2"/>
      <c r="V873" s="2"/>
      <c r="W873" s="2"/>
      <c r="X873" s="2"/>
      <c r="Y873" s="2"/>
      <c r="Z873" s="2"/>
    </row>
    <row r="874" spans="1:26" ht="16">
      <c r="A874" s="2" t="s">
        <v>1974</v>
      </c>
      <c r="B874" s="2"/>
      <c r="C874" s="471">
        <f>K856</f>
        <v>800000</v>
      </c>
      <c r="D874" s="2"/>
      <c r="E874" s="2"/>
      <c r="F874" s="4" t="s">
        <v>131</v>
      </c>
      <c r="G874" s="4"/>
      <c r="H874" s="4"/>
      <c r="I874" s="4" t="s">
        <v>550</v>
      </c>
      <c r="J874" s="4"/>
      <c r="K874" s="4"/>
      <c r="L874" s="2"/>
      <c r="M874" s="2"/>
      <c r="N874" s="2"/>
      <c r="O874" s="2"/>
      <c r="P874" s="2"/>
      <c r="Q874" s="2"/>
      <c r="R874" s="2"/>
      <c r="S874" s="2"/>
      <c r="T874" s="2"/>
      <c r="U874" s="2"/>
      <c r="V874" s="2"/>
      <c r="W874" s="2"/>
      <c r="X874" s="2"/>
      <c r="Y874" s="2"/>
      <c r="Z874" s="2"/>
    </row>
    <row r="875" spans="1:26" ht="16">
      <c r="A875" s="2" t="s">
        <v>456</v>
      </c>
      <c r="B875" s="2"/>
      <c r="C875" s="471">
        <f>(L851+L852+L853+L854+L858)</f>
        <v>-136000</v>
      </c>
      <c r="D875" s="2"/>
      <c r="E875" s="2"/>
      <c r="F875" s="2"/>
      <c r="G875" s="2"/>
      <c r="H875" s="2"/>
      <c r="I875" s="2"/>
      <c r="J875" s="2"/>
      <c r="K875" s="2"/>
      <c r="L875" s="2"/>
      <c r="M875" s="2"/>
      <c r="N875" s="2"/>
      <c r="O875" s="2"/>
      <c r="P875" s="2"/>
      <c r="Q875" s="2"/>
      <c r="R875" s="2"/>
      <c r="S875" s="2"/>
      <c r="T875" s="2"/>
      <c r="U875" s="2"/>
      <c r="V875" s="2"/>
      <c r="W875" s="2"/>
      <c r="X875" s="2"/>
      <c r="Y875" s="2"/>
      <c r="Z875" s="2"/>
    </row>
    <row r="876" spans="1:26" ht="16">
      <c r="A876" s="2" t="s">
        <v>458</v>
      </c>
      <c r="B876" s="2"/>
      <c r="C876" s="556">
        <f>C874+C875</f>
        <v>664000</v>
      </c>
      <c r="D876" s="2"/>
      <c r="E876" s="2"/>
      <c r="F876" s="89" t="s">
        <v>62</v>
      </c>
      <c r="G876" s="89"/>
      <c r="H876" s="2"/>
      <c r="I876" s="89" t="s">
        <v>63</v>
      </c>
      <c r="J876" s="89"/>
      <c r="K876" s="89"/>
      <c r="L876" s="2"/>
      <c r="M876" s="2"/>
      <c r="N876" s="2"/>
      <c r="O876" s="2"/>
      <c r="P876" s="2"/>
      <c r="Q876" s="2"/>
      <c r="R876" s="2"/>
      <c r="S876" s="2"/>
      <c r="T876" s="2"/>
      <c r="U876" s="2"/>
      <c r="V876" s="2"/>
      <c r="W876" s="2"/>
      <c r="X876" s="2"/>
      <c r="Y876" s="2"/>
      <c r="Z876" s="2"/>
    </row>
    <row r="877" spans="1:26" ht="16">
      <c r="A877" s="2" t="s">
        <v>461</v>
      </c>
      <c r="B877" s="2"/>
      <c r="C877" s="471">
        <f>L860+L862+L863</f>
        <v>-43000</v>
      </c>
      <c r="D877" s="2"/>
      <c r="E877" s="2"/>
      <c r="F877" s="2" t="s">
        <v>66</v>
      </c>
      <c r="G877" s="471">
        <f>C866</f>
        <v>686600</v>
      </c>
      <c r="H877" s="2"/>
      <c r="I877" s="2"/>
      <c r="J877" s="2"/>
      <c r="K877" s="2"/>
      <c r="L877" s="2"/>
      <c r="M877" s="2"/>
      <c r="N877" s="2"/>
      <c r="O877" s="2"/>
      <c r="P877" s="2"/>
      <c r="Q877" s="2"/>
      <c r="R877" s="2"/>
      <c r="S877" s="2"/>
      <c r="T877" s="2"/>
      <c r="U877" s="2"/>
      <c r="V877" s="2"/>
      <c r="W877" s="2"/>
      <c r="X877" s="2"/>
      <c r="Y877" s="2"/>
      <c r="Z877" s="2"/>
    </row>
    <row r="878" spans="1:26" ht="16">
      <c r="A878" s="2" t="s">
        <v>305</v>
      </c>
      <c r="B878" s="2"/>
      <c r="C878" s="556">
        <f>C876+C877</f>
        <v>621000</v>
      </c>
      <c r="D878" s="2"/>
      <c r="E878" s="2"/>
      <c r="F878" s="2" t="s">
        <v>493</v>
      </c>
      <c r="G878" s="471">
        <f>E866</f>
        <v>282000</v>
      </c>
      <c r="H878" s="2"/>
      <c r="I878" s="2"/>
      <c r="J878" s="2"/>
      <c r="K878" s="2"/>
      <c r="L878" s="2"/>
      <c r="M878" s="2"/>
      <c r="N878" s="2"/>
      <c r="O878" s="2"/>
      <c r="P878" s="2"/>
      <c r="Q878" s="2"/>
      <c r="R878" s="2"/>
      <c r="S878" s="2"/>
      <c r="T878" s="2"/>
      <c r="U878" s="2"/>
      <c r="V878" s="2"/>
      <c r="W878" s="2"/>
      <c r="X878" s="2"/>
      <c r="Y878" s="2"/>
      <c r="Z878" s="2"/>
    </row>
    <row r="879" spans="1:26" ht="16">
      <c r="A879" s="2" t="s">
        <v>465</v>
      </c>
      <c r="B879" s="2"/>
      <c r="C879" s="471">
        <f>L864</f>
        <v>-15000</v>
      </c>
      <c r="D879" s="2"/>
      <c r="E879" s="2"/>
      <c r="F879" s="2" t="s">
        <v>1573</v>
      </c>
      <c r="G879" s="471">
        <f>F866</f>
        <v>75000</v>
      </c>
      <c r="H879" s="2"/>
      <c r="I879" s="2"/>
      <c r="J879" s="2"/>
      <c r="K879" s="2"/>
      <c r="L879" s="2"/>
      <c r="M879" s="2"/>
      <c r="N879" s="2"/>
      <c r="O879" s="2"/>
      <c r="P879" s="2"/>
      <c r="Q879" s="2"/>
      <c r="R879" s="2"/>
      <c r="S879" s="2"/>
      <c r="T879" s="2"/>
      <c r="U879" s="2"/>
      <c r="V879" s="2"/>
      <c r="W879" s="2"/>
      <c r="X879" s="2"/>
      <c r="Y879" s="2"/>
      <c r="Z879" s="2"/>
    </row>
    <row r="880" spans="1:26" ht="16">
      <c r="A880" s="2" t="s">
        <v>467</v>
      </c>
      <c r="B880" s="2"/>
      <c r="C880" s="556">
        <f>C878+C879</f>
        <v>606000</v>
      </c>
      <c r="D880" s="2"/>
      <c r="E880" s="2"/>
      <c r="F880" s="2"/>
      <c r="G880" s="556">
        <f>SUM(G877:G879)</f>
        <v>1043600</v>
      </c>
      <c r="H880" s="2"/>
      <c r="I880" s="2"/>
      <c r="J880" s="2"/>
      <c r="K880" s="2"/>
      <c r="L880" s="2"/>
      <c r="M880" s="2"/>
      <c r="N880" s="2"/>
      <c r="O880" s="2"/>
      <c r="P880" s="2"/>
      <c r="Q880" s="2"/>
      <c r="R880" s="2"/>
      <c r="S880" s="2"/>
      <c r="T880" s="2"/>
      <c r="U880" s="2"/>
      <c r="V880" s="2"/>
      <c r="W880" s="2"/>
      <c r="X880" s="2"/>
      <c r="Y880" s="2"/>
      <c r="Z880" s="2"/>
    </row>
    <row r="881" spans="1:26" ht="1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ht="16">
      <c r="A882" s="237" t="s">
        <v>1981</v>
      </c>
      <c r="B882" s="89"/>
      <c r="C882" s="89"/>
      <c r="D882" s="2"/>
      <c r="E882" s="2"/>
      <c r="F882" s="89" t="s">
        <v>74</v>
      </c>
      <c r="G882" s="89"/>
      <c r="H882" s="2"/>
      <c r="I882" s="89" t="s">
        <v>72</v>
      </c>
      <c r="J882" s="89"/>
      <c r="K882" s="89"/>
      <c r="L882" s="2"/>
      <c r="M882" s="2"/>
      <c r="N882" s="2"/>
      <c r="O882" s="2"/>
      <c r="P882" s="2"/>
      <c r="Q882" s="2"/>
      <c r="R882" s="2"/>
      <c r="S882" s="2"/>
      <c r="T882" s="2"/>
      <c r="U882" s="2"/>
      <c r="V882" s="2"/>
      <c r="W882" s="2"/>
      <c r="X882" s="2"/>
      <c r="Y882" s="2"/>
      <c r="Z882" s="2"/>
    </row>
    <row r="883" spans="1:26" ht="16">
      <c r="A883" s="2"/>
      <c r="B883" s="2"/>
      <c r="C883" s="657" t="s">
        <v>644</v>
      </c>
      <c r="D883" s="2"/>
      <c r="E883" s="2"/>
      <c r="F883" s="2" t="s">
        <v>1959</v>
      </c>
      <c r="G883" s="471">
        <f>D866</f>
        <v>20000</v>
      </c>
      <c r="H883" s="2"/>
      <c r="I883" s="2" t="s">
        <v>1968</v>
      </c>
      <c r="J883" s="2"/>
      <c r="K883" s="471">
        <f>H866</f>
        <v>300000</v>
      </c>
      <c r="L883" s="2"/>
      <c r="M883" s="2"/>
      <c r="N883" s="2"/>
      <c r="O883" s="2"/>
      <c r="P883" s="2"/>
      <c r="Q883" s="2"/>
      <c r="R883" s="2"/>
      <c r="S883" s="2"/>
      <c r="T883" s="2"/>
      <c r="U883" s="2"/>
      <c r="V883" s="2"/>
      <c r="W883" s="2"/>
      <c r="X883" s="2"/>
      <c r="Y883" s="2"/>
      <c r="Z883" s="2"/>
    </row>
    <row r="884" spans="1:26" ht="16">
      <c r="A884" s="2" t="s">
        <v>1982</v>
      </c>
      <c r="B884" s="2"/>
      <c r="C884" s="34">
        <v>0</v>
      </c>
      <c r="D884" s="2"/>
      <c r="E884" s="2"/>
      <c r="F884" s="2"/>
      <c r="G884" s="556">
        <f>SUM(G883)</f>
        <v>20000</v>
      </c>
      <c r="H884" s="2"/>
      <c r="I884" s="2"/>
      <c r="J884" s="2"/>
      <c r="K884" s="556">
        <f>SUM(K883)</f>
        <v>300000</v>
      </c>
      <c r="L884" s="2"/>
      <c r="M884" s="2"/>
      <c r="N884" s="2"/>
      <c r="O884" s="2"/>
      <c r="P884" s="2"/>
      <c r="Q884" s="2"/>
      <c r="R884" s="2"/>
      <c r="S884" s="2"/>
      <c r="T884" s="2"/>
      <c r="U884" s="2"/>
      <c r="V884" s="2"/>
      <c r="W884" s="2"/>
      <c r="X884" s="2"/>
      <c r="Y884" s="2"/>
      <c r="Z884" s="2"/>
    </row>
    <row r="885" spans="1:26" ht="16">
      <c r="A885" s="2" t="s">
        <v>664</v>
      </c>
      <c r="B885" s="2"/>
      <c r="C885" s="471">
        <f>C880</f>
        <v>606000</v>
      </c>
      <c r="D885" s="2"/>
      <c r="E885" s="2"/>
      <c r="F885" s="2"/>
      <c r="G885" s="2"/>
      <c r="H885" s="2"/>
      <c r="I885" s="2"/>
      <c r="J885" s="2"/>
      <c r="K885" s="2"/>
      <c r="L885" s="2"/>
      <c r="M885" s="2"/>
      <c r="N885" s="2"/>
      <c r="O885" s="2"/>
      <c r="P885" s="2"/>
      <c r="Q885" s="2"/>
      <c r="R885" s="2"/>
      <c r="S885" s="2"/>
      <c r="T885" s="2"/>
      <c r="U885" s="2"/>
      <c r="V885" s="2"/>
      <c r="W885" s="2"/>
      <c r="X885" s="2"/>
      <c r="Y885" s="2"/>
      <c r="Z885" s="2"/>
    </row>
    <row r="886" spans="1:26" ht="16">
      <c r="A886" s="2" t="s">
        <v>551</v>
      </c>
      <c r="B886" s="2"/>
      <c r="C886" s="471">
        <f>-40%*C885</f>
        <v>-242400</v>
      </c>
      <c r="D886" s="2"/>
      <c r="E886" s="2"/>
      <c r="F886" s="2"/>
      <c r="G886" s="2"/>
      <c r="H886" s="2"/>
      <c r="I886" s="2"/>
      <c r="J886" s="2"/>
      <c r="K886" s="2"/>
      <c r="L886" s="2"/>
      <c r="M886" s="2"/>
      <c r="N886" s="2"/>
      <c r="O886" s="2"/>
      <c r="P886" s="2"/>
      <c r="Q886" s="2"/>
      <c r="R886" s="2"/>
      <c r="S886" s="2"/>
      <c r="T886" s="2"/>
      <c r="U886" s="2"/>
      <c r="V886" s="2"/>
      <c r="W886" s="2"/>
      <c r="X886" s="2"/>
      <c r="Y886" s="2"/>
      <c r="Z886" s="2"/>
    </row>
    <row r="887" spans="1:26" ht="16">
      <c r="A887" s="2" t="s">
        <v>1983</v>
      </c>
      <c r="B887" s="2"/>
      <c r="C887" s="556">
        <f>SUM(C884:C886)</f>
        <v>363600</v>
      </c>
      <c r="D887" s="2"/>
      <c r="E887" s="2"/>
      <c r="F887" s="2"/>
      <c r="G887" s="2"/>
      <c r="H887" s="2"/>
      <c r="I887" s="2"/>
      <c r="J887" s="2"/>
      <c r="K887" s="2"/>
      <c r="L887" s="2"/>
      <c r="M887" s="2"/>
      <c r="N887" s="2"/>
      <c r="O887" s="2"/>
      <c r="P887" s="2"/>
      <c r="Q887" s="2"/>
      <c r="R887" s="2"/>
      <c r="S887" s="2"/>
      <c r="T887" s="2"/>
      <c r="U887" s="2"/>
      <c r="V887" s="2"/>
      <c r="W887" s="2"/>
      <c r="X887" s="2"/>
      <c r="Y887" s="2"/>
      <c r="Z887" s="2"/>
    </row>
    <row r="888" spans="1:26" ht="16">
      <c r="A888" s="2"/>
      <c r="B888" s="2"/>
      <c r="C888" s="2"/>
      <c r="D888" s="2"/>
      <c r="E888" s="2"/>
      <c r="F888" s="2"/>
      <c r="G888" s="2"/>
      <c r="H888" s="2"/>
      <c r="I888" s="89" t="s">
        <v>78</v>
      </c>
      <c r="J888" s="89"/>
      <c r="K888" s="89"/>
      <c r="L888" s="2"/>
      <c r="M888" s="2"/>
      <c r="N888" s="2"/>
      <c r="O888" s="2"/>
      <c r="P888" s="2"/>
      <c r="Q888" s="2"/>
      <c r="R888" s="2"/>
      <c r="S888" s="2"/>
      <c r="T888" s="2"/>
      <c r="U888" s="2"/>
      <c r="V888" s="2"/>
      <c r="W888" s="2"/>
      <c r="X888" s="2"/>
      <c r="Y888" s="2"/>
      <c r="Z888" s="2"/>
    </row>
    <row r="889" spans="1:26" ht="16">
      <c r="A889" s="2"/>
      <c r="B889" s="2"/>
      <c r="C889" s="2"/>
      <c r="D889" s="2"/>
      <c r="E889" s="2"/>
      <c r="G889" s="2"/>
      <c r="H889" s="2"/>
      <c r="I889" s="2" t="s">
        <v>197</v>
      </c>
      <c r="J889" s="2"/>
      <c r="K889" s="471">
        <f>I866</f>
        <v>180000</v>
      </c>
      <c r="L889" s="2"/>
      <c r="M889" s="2"/>
      <c r="N889" s="2"/>
      <c r="O889" s="2"/>
      <c r="P889" s="2"/>
      <c r="Q889" s="2"/>
      <c r="R889" s="2"/>
      <c r="S889" s="2"/>
      <c r="T889" s="2"/>
      <c r="U889" s="2"/>
      <c r="V889" s="2"/>
      <c r="W889" s="2"/>
      <c r="X889" s="2"/>
      <c r="Y889" s="2"/>
      <c r="Z889" s="2"/>
    </row>
    <row r="890" spans="1:26" ht="16">
      <c r="A890" s="2"/>
      <c r="B890" s="2"/>
      <c r="C890" s="2"/>
      <c r="D890" s="2"/>
      <c r="E890" s="2"/>
      <c r="F890" s="2"/>
      <c r="G890" s="2"/>
      <c r="H890" s="2"/>
      <c r="I890" s="2" t="s">
        <v>540</v>
      </c>
      <c r="J890" s="2"/>
      <c r="K890" s="471">
        <f>J866</f>
        <v>220000</v>
      </c>
      <c r="L890" s="2"/>
      <c r="M890" s="2"/>
      <c r="N890" s="2"/>
      <c r="O890" s="2"/>
      <c r="P890" s="2"/>
      <c r="Q890" s="2"/>
      <c r="R890" s="2"/>
      <c r="S890" s="2"/>
      <c r="T890" s="2"/>
      <c r="U890" s="2"/>
      <c r="V890" s="2"/>
      <c r="W890" s="2"/>
      <c r="X890" s="2"/>
      <c r="Y890" s="2"/>
      <c r="Z890" s="2"/>
    </row>
    <row r="891" spans="1:26" ht="16">
      <c r="A891" s="2"/>
      <c r="B891" s="2"/>
      <c r="C891" s="2"/>
      <c r="D891" s="2"/>
      <c r="E891" s="2"/>
      <c r="F891" s="2"/>
      <c r="G891" s="2"/>
      <c r="H891" s="2"/>
      <c r="I891" s="2" t="s">
        <v>500</v>
      </c>
      <c r="J891" s="2"/>
      <c r="K891" s="471">
        <f>C887</f>
        <v>363600</v>
      </c>
      <c r="L891" s="2"/>
      <c r="M891" s="2"/>
      <c r="N891" s="2"/>
      <c r="O891" s="2"/>
      <c r="P891" s="2"/>
      <c r="Q891" s="2"/>
      <c r="R891" s="2"/>
      <c r="S891" s="2"/>
      <c r="T891" s="2"/>
      <c r="U891" s="2"/>
      <c r="V891" s="2"/>
      <c r="W891" s="2"/>
      <c r="X891" s="2"/>
      <c r="Y891" s="2"/>
      <c r="Z891" s="2"/>
    </row>
    <row r="892" spans="1:26" ht="16">
      <c r="B892" s="2"/>
      <c r="C892" s="2"/>
      <c r="D892" s="2"/>
      <c r="E892" s="2"/>
      <c r="F892" s="2"/>
      <c r="G892" s="2"/>
      <c r="H892" s="2"/>
      <c r="I892" s="2"/>
      <c r="J892" s="2"/>
      <c r="K892" s="556">
        <f>SUM(K889:K891)</f>
        <v>763600</v>
      </c>
      <c r="L892" s="2"/>
      <c r="M892" s="2"/>
      <c r="N892" s="2"/>
      <c r="O892" s="2"/>
      <c r="P892" s="2"/>
      <c r="Q892" s="2"/>
      <c r="R892" s="2"/>
      <c r="S892" s="2"/>
      <c r="T892" s="2"/>
      <c r="U892" s="2"/>
      <c r="V892" s="2"/>
      <c r="W892" s="2"/>
      <c r="X892" s="2"/>
      <c r="Y892" s="2"/>
      <c r="Z892" s="2"/>
    </row>
    <row r="893" spans="1:26" ht="16">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ht="16">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ht="16">
      <c r="B895" s="2"/>
      <c r="C895" s="2"/>
      <c r="D895" s="2"/>
      <c r="E895" s="2"/>
      <c r="F895" s="2" t="s">
        <v>83</v>
      </c>
      <c r="G895" s="556">
        <f>G880+G884</f>
        <v>1063600</v>
      </c>
      <c r="H895" s="2"/>
      <c r="I895" s="2" t="s">
        <v>561</v>
      </c>
      <c r="J895" s="2"/>
      <c r="K895" s="556">
        <f>K884+K892</f>
        <v>1063600</v>
      </c>
      <c r="L895" s="2"/>
      <c r="M895" s="2"/>
      <c r="N895" s="2"/>
      <c r="O895" s="2"/>
      <c r="P895" s="2"/>
      <c r="Q895" s="2"/>
      <c r="R895" s="2"/>
      <c r="S895" s="2"/>
      <c r="T895" s="2"/>
      <c r="U895" s="2"/>
      <c r="V895" s="2"/>
      <c r="W895" s="2"/>
      <c r="X895" s="2"/>
      <c r="Y895" s="2"/>
      <c r="Z895" s="2"/>
    </row>
    <row r="896" spans="1:26" ht="16">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ht="16">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ht="16">
      <c r="A898" s="2" t="s">
        <v>1985</v>
      </c>
      <c r="B898" s="2"/>
      <c r="C898" s="2"/>
      <c r="D898" s="2"/>
      <c r="E898" s="2"/>
      <c r="F898" s="2" t="s">
        <v>1986</v>
      </c>
      <c r="G898" s="2"/>
      <c r="H898" s="2"/>
      <c r="I898" s="2"/>
      <c r="J898" s="2"/>
      <c r="K898" s="2"/>
      <c r="L898" s="2"/>
      <c r="M898" s="2"/>
      <c r="N898" s="2"/>
      <c r="O898" s="2"/>
      <c r="P898" s="2"/>
      <c r="Q898" s="2"/>
      <c r="R898" s="2"/>
      <c r="S898" s="2"/>
      <c r="T898" s="2"/>
      <c r="U898" s="2"/>
      <c r="V898" s="2"/>
      <c r="W898" s="2"/>
      <c r="X898" s="2"/>
      <c r="Y898" s="2"/>
      <c r="Z898" s="2"/>
    </row>
    <row r="899" spans="1:26" ht="16">
      <c r="A899" s="2" t="s">
        <v>1975</v>
      </c>
      <c r="B899" s="2"/>
      <c r="C899" s="2"/>
      <c r="D899" s="2"/>
      <c r="E899" s="2"/>
      <c r="F899" s="2" t="s">
        <v>1987</v>
      </c>
      <c r="G899" s="2"/>
      <c r="H899" s="2"/>
      <c r="I899" s="2"/>
      <c r="J899" s="2"/>
      <c r="K899" s="2"/>
      <c r="L899" s="2"/>
      <c r="M899" s="2"/>
      <c r="N899" s="2"/>
      <c r="O899" s="2"/>
      <c r="P899" s="2"/>
      <c r="Q899" s="2"/>
      <c r="R899" s="2"/>
      <c r="S899" s="2"/>
      <c r="T899" s="2"/>
      <c r="U899" s="2"/>
      <c r="V899" s="2"/>
      <c r="W899" s="2"/>
      <c r="X899" s="2"/>
      <c r="Y899" s="2"/>
      <c r="Z899" s="2"/>
    </row>
    <row r="900" spans="1:26" ht="16">
      <c r="A900" s="2" t="s">
        <v>1976</v>
      </c>
      <c r="B900" s="2"/>
      <c r="C900" s="2"/>
      <c r="D900" s="2"/>
      <c r="E900" s="2"/>
      <c r="F900" s="2" t="s">
        <v>1988</v>
      </c>
      <c r="G900" s="2"/>
      <c r="H900" s="2"/>
      <c r="I900" s="2"/>
      <c r="J900" s="2"/>
      <c r="K900" s="2"/>
      <c r="L900" s="2"/>
      <c r="M900" s="2"/>
      <c r="N900" s="2"/>
      <c r="O900" s="2"/>
      <c r="P900" s="2"/>
      <c r="Q900" s="2"/>
      <c r="R900" s="2"/>
      <c r="S900" s="2"/>
      <c r="T900" s="2"/>
      <c r="U900" s="2"/>
      <c r="V900" s="2"/>
      <c r="W900" s="2"/>
      <c r="X900" s="2"/>
      <c r="Y900" s="2"/>
      <c r="Z900" s="2"/>
    </row>
    <row r="901" spans="1:26" ht="16">
      <c r="A901" s="2"/>
      <c r="B901" s="2"/>
      <c r="C901" s="2"/>
      <c r="D901" s="2"/>
      <c r="E901" s="2"/>
      <c r="F901" s="2" t="s">
        <v>1989</v>
      </c>
      <c r="G901" s="2"/>
      <c r="H901" s="2"/>
      <c r="I901" s="2"/>
      <c r="J901" s="2"/>
      <c r="K901" s="2"/>
      <c r="L901" s="2"/>
      <c r="M901" s="2"/>
      <c r="N901" s="2"/>
      <c r="O901" s="2"/>
      <c r="P901" s="2"/>
      <c r="Q901" s="2"/>
      <c r="R901" s="2"/>
      <c r="S901" s="2"/>
      <c r="T901" s="2"/>
      <c r="U901" s="2"/>
      <c r="V901" s="2"/>
      <c r="W901" s="2"/>
      <c r="X901" s="2"/>
      <c r="Y901" s="2"/>
      <c r="Z901" s="2"/>
    </row>
    <row r="902" spans="1:26" ht="16">
      <c r="A902" s="2" t="s">
        <v>1977</v>
      </c>
      <c r="B902" s="2"/>
      <c r="C902" s="2"/>
      <c r="D902" s="2"/>
      <c r="E902" s="2"/>
      <c r="F902" s="2" t="s">
        <v>1990</v>
      </c>
      <c r="G902" s="2"/>
      <c r="H902" s="2"/>
      <c r="I902" s="2"/>
      <c r="J902" s="2"/>
      <c r="K902" s="2"/>
      <c r="L902" s="2"/>
      <c r="M902" s="2"/>
      <c r="N902" s="2"/>
      <c r="O902" s="2"/>
      <c r="P902" s="2"/>
      <c r="Q902" s="2"/>
      <c r="R902" s="2"/>
      <c r="S902" s="2"/>
      <c r="T902" s="2"/>
      <c r="U902" s="2"/>
      <c r="V902" s="2"/>
      <c r="W902" s="2"/>
      <c r="X902" s="2"/>
      <c r="Y902" s="2"/>
      <c r="Z902" s="2"/>
    </row>
    <row r="903" spans="1:26" ht="16">
      <c r="A903" s="2"/>
      <c r="B903" s="2"/>
      <c r="C903" s="2"/>
      <c r="D903" s="2"/>
      <c r="E903" s="2"/>
      <c r="F903" s="2" t="s">
        <v>1991</v>
      </c>
      <c r="G903" s="2"/>
      <c r="H903" s="2"/>
      <c r="I903" s="2"/>
      <c r="J903" s="2"/>
      <c r="K903" s="2"/>
      <c r="L903" s="2"/>
      <c r="M903" s="2"/>
      <c r="N903" s="2"/>
      <c r="O903" s="2"/>
      <c r="P903" s="2"/>
      <c r="Q903" s="2"/>
      <c r="R903" s="2"/>
      <c r="S903" s="2"/>
      <c r="T903" s="2"/>
      <c r="U903" s="2"/>
      <c r="V903" s="2"/>
      <c r="W903" s="2"/>
      <c r="X903" s="2"/>
      <c r="Y903" s="2"/>
      <c r="Z903" s="2"/>
    </row>
    <row r="904" spans="1:26" ht="16">
      <c r="A904" s="2" t="s">
        <v>1978</v>
      </c>
      <c r="B904" s="2"/>
      <c r="C904" s="2"/>
      <c r="D904" s="2"/>
      <c r="E904" s="2"/>
      <c r="F904" s="2" t="s">
        <v>1992</v>
      </c>
      <c r="G904" s="2"/>
      <c r="H904" s="2"/>
      <c r="I904" s="2"/>
      <c r="J904" s="2"/>
      <c r="K904" s="2"/>
      <c r="L904" s="2"/>
      <c r="M904" s="2"/>
      <c r="N904" s="2"/>
      <c r="O904" s="2"/>
      <c r="P904" s="2"/>
      <c r="Q904" s="2"/>
      <c r="R904" s="2"/>
      <c r="S904" s="2"/>
      <c r="T904" s="2"/>
      <c r="U904" s="2"/>
      <c r="V904" s="2"/>
      <c r="W904" s="2"/>
      <c r="X904" s="2"/>
      <c r="Y904" s="2"/>
      <c r="Z904" s="2"/>
    </row>
    <row r="905" spans="1:26" ht="1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ht="16">
      <c r="A906" s="2" t="s">
        <v>1979</v>
      </c>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ht="1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ht="16">
      <c r="A908" s="2" t="s">
        <v>1980</v>
      </c>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ht="1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ht="1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ht="1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ht="1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7" ht="1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7" ht="1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7" ht="1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7" ht="1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7" s="258" customFormat="1" ht="23">
      <c r="A917" s="667" t="s">
        <v>1993</v>
      </c>
      <c r="B917" s="664"/>
      <c r="C917" s="664"/>
      <c r="D917" s="664"/>
      <c r="E917" s="664"/>
      <c r="F917" s="664"/>
      <c r="G917" s="664"/>
      <c r="H917" s="664"/>
      <c r="I917" s="664"/>
      <c r="J917" s="259"/>
      <c r="K917" s="259"/>
      <c r="L917" s="259"/>
      <c r="M917" s="259"/>
      <c r="N917" s="259"/>
      <c r="O917" s="259"/>
      <c r="P917" s="259"/>
      <c r="Q917" s="259"/>
      <c r="R917" s="259"/>
      <c r="S917" s="259"/>
      <c r="T917" s="259"/>
      <c r="U917" s="259"/>
      <c r="V917" s="259"/>
      <c r="W917" s="259"/>
      <c r="X917" s="259"/>
      <c r="Y917" s="259"/>
      <c r="Z917" s="259"/>
      <c r="AA917" s="259"/>
    </row>
    <row r="918" spans="1:27" s="258" customFormat="1" ht="16">
      <c r="A918" s="259"/>
      <c r="B918" s="259"/>
      <c r="C918" s="259"/>
      <c r="D918" s="259"/>
      <c r="E918" s="259"/>
      <c r="F918" s="259"/>
      <c r="G918" s="259"/>
      <c r="H918" s="259"/>
      <c r="I918" s="259"/>
      <c r="J918" s="259"/>
      <c r="K918" s="259"/>
      <c r="L918" s="259"/>
      <c r="M918" s="259"/>
      <c r="N918" s="259"/>
      <c r="O918" s="259"/>
      <c r="P918" s="259"/>
      <c r="Q918" s="259"/>
      <c r="R918" s="259"/>
      <c r="S918" s="259"/>
      <c r="T918" s="259"/>
      <c r="U918" s="259"/>
      <c r="V918" s="259"/>
      <c r="W918" s="259"/>
      <c r="X918" s="259"/>
      <c r="Y918" s="259"/>
      <c r="Z918" s="259"/>
      <c r="AA918" s="259"/>
    </row>
    <row r="919" spans="1:27" s="258" customFormat="1" ht="16">
      <c r="A919" s="259" t="s">
        <v>942</v>
      </c>
      <c r="B919" s="259"/>
      <c r="C919" s="259"/>
      <c r="D919" s="259"/>
      <c r="E919" s="259"/>
      <c r="F919" s="259"/>
      <c r="G919" s="259"/>
      <c r="H919" s="259"/>
      <c r="I919" s="259"/>
      <c r="J919" s="259"/>
      <c r="K919" s="259"/>
      <c r="L919" s="259"/>
      <c r="M919" s="259"/>
      <c r="N919" s="259"/>
      <c r="O919" s="259"/>
      <c r="P919" s="259"/>
      <c r="Q919" s="259"/>
      <c r="R919" s="259"/>
      <c r="S919" s="259"/>
      <c r="T919" s="259"/>
      <c r="U919" s="259"/>
      <c r="V919" s="259"/>
      <c r="W919" s="259"/>
      <c r="X919" s="259"/>
      <c r="Y919" s="259"/>
      <c r="Z919" s="259"/>
      <c r="AA919" s="259"/>
    </row>
    <row r="920" spans="1:27" s="258" customFormat="1" ht="16">
      <c r="A920" s="259" t="s">
        <v>1994</v>
      </c>
      <c r="B920" s="259"/>
      <c r="C920" s="259"/>
      <c r="D920" s="259"/>
      <c r="E920" s="259"/>
      <c r="F920" s="259"/>
      <c r="G920" s="259"/>
      <c r="H920" s="259"/>
      <c r="I920" s="259"/>
      <c r="J920" s="259"/>
      <c r="K920" s="259"/>
      <c r="L920" s="259"/>
      <c r="M920" s="259"/>
      <c r="N920" s="259"/>
      <c r="O920" s="259"/>
      <c r="P920" s="259"/>
      <c r="Q920" s="259"/>
      <c r="R920" s="259"/>
      <c r="S920" s="259"/>
      <c r="T920" s="259"/>
      <c r="U920" s="259"/>
      <c r="V920" s="259"/>
      <c r="W920" s="259"/>
      <c r="X920" s="259"/>
      <c r="Y920" s="259"/>
      <c r="Z920" s="259"/>
      <c r="AA920" s="259"/>
    </row>
    <row r="921" spans="1:27" s="258" customFormat="1" ht="16">
      <c r="A921" s="259" t="s">
        <v>943</v>
      </c>
      <c r="B921" s="259"/>
      <c r="C921" s="259"/>
      <c r="D921" s="259"/>
      <c r="E921" s="259"/>
      <c r="F921" s="259"/>
      <c r="G921" s="259"/>
      <c r="H921" s="259"/>
      <c r="I921" s="259"/>
      <c r="J921" s="259"/>
      <c r="K921" s="259"/>
      <c r="L921" s="259"/>
      <c r="M921" s="259"/>
      <c r="N921" s="259"/>
      <c r="O921" s="259"/>
      <c r="P921" s="259"/>
      <c r="Q921" s="259"/>
      <c r="R921" s="259"/>
      <c r="S921" s="259"/>
      <c r="T921" s="259"/>
      <c r="U921" s="259"/>
      <c r="V921" s="259"/>
      <c r="W921" s="259"/>
      <c r="X921" s="259"/>
      <c r="Y921" s="259"/>
      <c r="Z921" s="259"/>
      <c r="AA921" s="259"/>
    </row>
    <row r="922" spans="1:27" s="258" customFormat="1" ht="16">
      <c r="A922" s="259" t="s">
        <v>944</v>
      </c>
      <c r="B922" s="259"/>
      <c r="C922" s="259"/>
      <c r="D922" s="259"/>
      <c r="E922" s="259"/>
      <c r="F922" s="259"/>
      <c r="G922" s="259"/>
      <c r="H922" s="259"/>
      <c r="I922" s="259"/>
      <c r="J922" s="259"/>
      <c r="K922" s="259"/>
      <c r="L922" s="259"/>
      <c r="M922" s="259"/>
      <c r="N922" s="259"/>
      <c r="O922" s="259"/>
      <c r="P922" s="259"/>
      <c r="Q922" s="259"/>
      <c r="R922" s="259"/>
      <c r="S922" s="259"/>
      <c r="T922" s="259"/>
      <c r="U922" s="259"/>
      <c r="V922" s="259"/>
      <c r="W922" s="259"/>
      <c r="X922" s="259"/>
      <c r="Y922" s="259"/>
      <c r="Z922" s="259"/>
      <c r="AA922" s="259"/>
    </row>
    <row r="923" spans="1:27" s="258" customFormat="1" ht="16">
      <c r="A923" s="259" t="s">
        <v>945</v>
      </c>
      <c r="B923" s="259"/>
      <c r="C923" s="259"/>
      <c r="D923" s="259"/>
      <c r="E923" s="259"/>
      <c r="F923" s="259"/>
      <c r="G923" s="259"/>
      <c r="H923" s="259"/>
      <c r="I923" s="259"/>
      <c r="J923" s="259"/>
      <c r="K923" s="259"/>
      <c r="L923" s="259"/>
      <c r="M923" s="259"/>
      <c r="N923" s="259"/>
      <c r="O923" s="259"/>
      <c r="P923" s="259"/>
      <c r="Q923" s="259"/>
      <c r="R923" s="259"/>
      <c r="S923" s="259"/>
      <c r="T923" s="259"/>
      <c r="U923" s="259"/>
      <c r="V923" s="259"/>
      <c r="W923" s="259"/>
      <c r="X923" s="259"/>
      <c r="Y923" s="259"/>
      <c r="Z923" s="259"/>
      <c r="AA923" s="259"/>
    </row>
    <row r="924" spans="1:27" s="258" customFormat="1" ht="16">
      <c r="A924" s="259" t="s">
        <v>946</v>
      </c>
      <c r="B924" s="259"/>
      <c r="C924" s="259"/>
      <c r="D924" s="259"/>
      <c r="E924" s="259"/>
      <c r="F924" s="259"/>
      <c r="G924" s="259"/>
      <c r="H924" s="259"/>
      <c r="I924" s="259"/>
      <c r="J924" s="259"/>
      <c r="K924" s="259"/>
      <c r="L924" s="259"/>
      <c r="M924" s="259"/>
      <c r="N924" s="259"/>
      <c r="O924" s="259"/>
      <c r="P924" s="259"/>
      <c r="Q924" s="259"/>
      <c r="R924" s="259"/>
      <c r="S924" s="259"/>
      <c r="T924" s="259"/>
      <c r="U924" s="259"/>
      <c r="V924" s="259"/>
      <c r="W924" s="259"/>
      <c r="X924" s="259"/>
      <c r="Y924" s="259"/>
      <c r="Z924" s="259"/>
      <c r="AA924" s="259"/>
    </row>
    <row r="925" spans="1:27" s="258" customFormat="1" ht="16">
      <c r="A925" s="259" t="s">
        <v>947</v>
      </c>
      <c r="B925" s="259"/>
      <c r="C925" s="259"/>
      <c r="D925" s="259"/>
      <c r="E925" s="259"/>
      <c r="F925" s="259"/>
      <c r="G925" s="259"/>
      <c r="H925" s="259"/>
      <c r="I925" s="259"/>
      <c r="J925" s="259"/>
      <c r="K925" s="259"/>
      <c r="L925" s="259"/>
      <c r="M925" s="259"/>
      <c r="N925" s="259"/>
      <c r="O925" s="259"/>
      <c r="P925" s="259"/>
      <c r="Q925" s="259"/>
      <c r="R925" s="259"/>
      <c r="S925" s="259"/>
      <c r="T925" s="259"/>
      <c r="U925" s="259"/>
      <c r="V925" s="259"/>
      <c r="W925" s="259"/>
      <c r="X925" s="259"/>
      <c r="Y925" s="259"/>
      <c r="Z925" s="259"/>
      <c r="AA925" s="259"/>
    </row>
    <row r="926" spans="1:27" s="258" customFormat="1" ht="16">
      <c r="A926" s="259" t="s">
        <v>948</v>
      </c>
      <c r="B926" s="259"/>
      <c r="C926" s="259"/>
      <c r="D926" s="259"/>
      <c r="E926" s="259"/>
      <c r="F926" s="259"/>
      <c r="G926" s="259"/>
      <c r="H926" s="259"/>
      <c r="I926" s="259"/>
      <c r="J926" s="259"/>
      <c r="K926" s="259"/>
      <c r="L926" s="259"/>
      <c r="M926" s="259"/>
      <c r="N926" s="259"/>
      <c r="O926" s="259"/>
      <c r="P926" s="259"/>
      <c r="Q926" s="259"/>
      <c r="R926" s="259"/>
      <c r="S926" s="259"/>
      <c r="T926" s="259"/>
      <c r="U926" s="259"/>
      <c r="V926" s="259"/>
      <c r="W926" s="259"/>
      <c r="X926" s="259"/>
      <c r="Y926" s="259"/>
      <c r="Z926" s="259"/>
      <c r="AA926" s="259"/>
    </row>
    <row r="927" spans="1:27" s="258" customFormat="1" ht="16">
      <c r="A927" s="259" t="s">
        <v>949</v>
      </c>
      <c r="B927" s="259"/>
      <c r="C927" s="259"/>
      <c r="D927" s="259"/>
      <c r="E927" s="259"/>
      <c r="F927" s="259"/>
      <c r="G927" s="259"/>
      <c r="H927" s="259"/>
      <c r="I927" s="259"/>
      <c r="J927" s="259"/>
      <c r="K927" s="259"/>
      <c r="L927" s="259"/>
      <c r="M927" s="259"/>
      <c r="N927" s="259"/>
      <c r="O927" s="259"/>
      <c r="P927" s="259"/>
      <c r="Q927" s="259"/>
      <c r="R927" s="259"/>
      <c r="S927" s="259"/>
      <c r="T927" s="259"/>
      <c r="U927" s="259"/>
      <c r="V927" s="259"/>
      <c r="W927" s="259"/>
      <c r="X927" s="259"/>
      <c r="Y927" s="259"/>
      <c r="Z927" s="259"/>
      <c r="AA927" s="259"/>
    </row>
    <row r="928" spans="1:27" s="258" customFormat="1" ht="16">
      <c r="A928" s="259"/>
      <c r="B928" s="259"/>
      <c r="C928" s="259"/>
      <c r="D928" s="259"/>
      <c r="E928" s="259"/>
      <c r="F928" s="259"/>
      <c r="G928" s="259"/>
      <c r="H928" s="259"/>
      <c r="I928" s="259"/>
      <c r="J928" s="259"/>
      <c r="K928" s="259"/>
      <c r="L928" s="259"/>
      <c r="M928" s="259"/>
      <c r="N928" s="259"/>
      <c r="O928" s="259"/>
      <c r="P928" s="259"/>
      <c r="Q928" s="259"/>
      <c r="R928" s="259"/>
      <c r="S928" s="259"/>
      <c r="T928" s="259"/>
      <c r="U928" s="259"/>
      <c r="V928" s="259"/>
      <c r="W928" s="259"/>
      <c r="X928" s="259"/>
      <c r="Y928" s="259"/>
      <c r="Z928" s="259"/>
      <c r="AA928" s="259"/>
    </row>
    <row r="929" spans="1:27" s="258" customFormat="1" ht="16">
      <c r="A929" s="259" t="s">
        <v>950</v>
      </c>
      <c r="B929" s="259"/>
      <c r="C929" s="259"/>
      <c r="D929" s="259"/>
      <c r="E929" s="259"/>
      <c r="F929" s="259"/>
      <c r="G929" s="259"/>
      <c r="H929" s="259"/>
      <c r="I929" s="259"/>
      <c r="J929" s="259"/>
      <c r="K929" s="259"/>
      <c r="L929" s="259"/>
      <c r="M929" s="259"/>
      <c r="N929" s="259"/>
      <c r="O929" s="259"/>
      <c r="P929" s="259"/>
      <c r="Q929" s="259"/>
      <c r="R929" s="259"/>
      <c r="S929" s="259"/>
      <c r="T929" s="259"/>
      <c r="U929" s="259"/>
      <c r="V929" s="259"/>
      <c r="W929" s="259"/>
      <c r="X929" s="259"/>
      <c r="Y929" s="259"/>
      <c r="Z929" s="259"/>
      <c r="AA929" s="259"/>
    </row>
    <row r="930" spans="1:27" s="258" customFormat="1" ht="16">
      <c r="A930" s="259"/>
      <c r="B930" s="259" t="s">
        <v>951</v>
      </c>
      <c r="C930" s="259"/>
      <c r="D930" s="259"/>
      <c r="E930" s="259"/>
      <c r="F930" s="259"/>
      <c r="G930" s="259"/>
      <c r="H930" s="259"/>
      <c r="I930" s="259"/>
      <c r="J930" s="259"/>
      <c r="K930" s="259"/>
      <c r="L930" s="259"/>
      <c r="M930" s="259"/>
      <c r="N930" s="259"/>
      <c r="O930" s="259"/>
      <c r="P930" s="259"/>
      <c r="Q930" s="259"/>
      <c r="R930" s="259"/>
      <c r="S930" s="259"/>
      <c r="T930" s="259"/>
      <c r="U930" s="259"/>
      <c r="V930" s="259"/>
      <c r="W930" s="259"/>
      <c r="X930" s="259"/>
      <c r="Y930" s="259"/>
      <c r="Z930" s="259"/>
      <c r="AA930" s="259"/>
    </row>
    <row r="931" spans="1:27" s="258" customFormat="1" ht="16">
      <c r="A931" s="259"/>
      <c r="B931" s="259" t="s">
        <v>952</v>
      </c>
      <c r="C931" s="259"/>
      <c r="D931" s="259"/>
      <c r="E931" s="259"/>
      <c r="F931" s="259"/>
      <c r="G931" s="259"/>
      <c r="H931" s="259"/>
      <c r="I931" s="259"/>
      <c r="J931" s="259"/>
      <c r="K931" s="259"/>
      <c r="L931" s="259"/>
      <c r="M931" s="259"/>
      <c r="N931" s="259"/>
      <c r="O931" s="259"/>
      <c r="P931" s="259"/>
      <c r="Q931" s="259"/>
      <c r="R931" s="259"/>
      <c r="S931" s="259"/>
      <c r="T931" s="259"/>
      <c r="U931" s="259"/>
      <c r="V931" s="259"/>
      <c r="W931" s="259"/>
      <c r="X931" s="259"/>
      <c r="Y931" s="259"/>
      <c r="Z931" s="259"/>
      <c r="AA931" s="259"/>
    </row>
    <row r="932" spans="1:27" s="258" customFormat="1" ht="16">
      <c r="A932" s="259"/>
      <c r="B932" s="259" t="s">
        <v>953</v>
      </c>
      <c r="C932" s="259"/>
      <c r="D932" s="259"/>
      <c r="E932" s="259"/>
      <c r="F932" s="259"/>
      <c r="G932" s="259"/>
      <c r="H932" s="259"/>
      <c r="I932" s="259"/>
      <c r="J932" s="259"/>
      <c r="K932" s="259"/>
      <c r="L932" s="259"/>
      <c r="M932" s="259"/>
      <c r="N932" s="259"/>
      <c r="O932" s="259"/>
      <c r="P932" s="259"/>
      <c r="Q932" s="259"/>
      <c r="R932" s="259"/>
      <c r="S932" s="259"/>
      <c r="T932" s="259"/>
      <c r="U932" s="259"/>
      <c r="V932" s="259"/>
      <c r="W932" s="259"/>
      <c r="X932" s="259"/>
      <c r="Y932" s="259"/>
      <c r="Z932" s="259"/>
      <c r="AA932" s="259"/>
    </row>
    <row r="933" spans="1:27" s="258" customFormat="1" ht="16">
      <c r="A933" s="259"/>
      <c r="B933" s="259"/>
      <c r="C933" s="259"/>
      <c r="D933" s="259"/>
      <c r="E933" s="259"/>
      <c r="F933" s="259"/>
      <c r="G933" s="259"/>
      <c r="H933" s="259"/>
      <c r="I933" s="259"/>
      <c r="J933" s="259"/>
      <c r="K933" s="259"/>
      <c r="L933" s="259"/>
      <c r="M933" s="259"/>
      <c r="N933" s="259"/>
      <c r="O933" s="259"/>
      <c r="P933" s="259"/>
      <c r="Q933" s="259"/>
      <c r="R933" s="259"/>
      <c r="S933" s="259"/>
      <c r="T933" s="259"/>
      <c r="U933" s="259"/>
      <c r="V933" s="259"/>
      <c r="W933" s="259"/>
      <c r="X933" s="259"/>
      <c r="Y933" s="259"/>
      <c r="Z933" s="259"/>
      <c r="AA933" s="259"/>
    </row>
    <row r="934" spans="1:27" s="258" customFormat="1" ht="21">
      <c r="A934" s="279" t="s">
        <v>562</v>
      </c>
      <c r="B934" s="276"/>
      <c r="C934" s="276"/>
      <c r="D934" s="276"/>
      <c r="E934" s="276"/>
      <c r="F934" s="276"/>
      <c r="G934" s="276"/>
      <c r="H934" s="276"/>
      <c r="I934" s="276"/>
      <c r="J934" s="276"/>
      <c r="K934" s="259"/>
      <c r="L934" s="259"/>
      <c r="M934" s="259"/>
      <c r="N934" s="259"/>
      <c r="O934" s="259"/>
      <c r="P934" s="259"/>
      <c r="Q934" s="259"/>
      <c r="R934" s="259"/>
      <c r="S934" s="259"/>
      <c r="T934" s="259"/>
      <c r="U934" s="259"/>
      <c r="V934" s="259"/>
      <c r="W934" s="259"/>
      <c r="X934" s="259"/>
      <c r="Y934" s="259"/>
      <c r="Z934" s="259"/>
      <c r="AA934" s="259"/>
    </row>
    <row r="935" spans="1:27" s="258" customFormat="1" ht="16">
      <c r="A935" s="280"/>
      <c r="B935" s="259"/>
      <c r="C935" s="259"/>
      <c r="D935" s="259"/>
      <c r="E935" s="259"/>
      <c r="F935" s="259"/>
      <c r="G935" s="259"/>
      <c r="H935" s="259"/>
      <c r="I935" s="259"/>
      <c r="J935" s="259"/>
      <c r="K935" s="259"/>
      <c r="L935" s="259"/>
      <c r="M935" s="259"/>
      <c r="N935" s="259"/>
      <c r="O935" s="259"/>
      <c r="P935" s="259"/>
      <c r="Q935" s="259"/>
      <c r="R935" s="259"/>
      <c r="S935" s="259"/>
      <c r="T935" s="259"/>
      <c r="U935" s="259"/>
      <c r="V935" s="259"/>
      <c r="W935" s="259"/>
      <c r="X935" s="259"/>
      <c r="Y935" s="259"/>
      <c r="Z935" s="259"/>
      <c r="AA935" s="259"/>
    </row>
    <row r="936" spans="1:27" s="258" customFormat="1" ht="16">
      <c r="A936" s="280" t="s">
        <v>563</v>
      </c>
      <c r="B936" s="259"/>
      <c r="C936" s="259"/>
      <c r="D936" s="259"/>
      <c r="E936" s="259"/>
      <c r="F936" s="259"/>
      <c r="G936" s="259"/>
      <c r="H936" s="259"/>
      <c r="I936" s="259"/>
      <c r="J936" s="259"/>
      <c r="K936" s="259"/>
      <c r="L936" s="259"/>
      <c r="M936" s="259"/>
      <c r="N936" s="259"/>
      <c r="O936" s="259"/>
      <c r="P936" s="259"/>
      <c r="Q936" s="259"/>
      <c r="R936" s="259"/>
      <c r="S936" s="259"/>
      <c r="T936" s="259"/>
      <c r="U936" s="259"/>
      <c r="V936" s="259"/>
      <c r="W936" s="259"/>
      <c r="X936" s="259"/>
      <c r="Y936" s="259"/>
      <c r="Z936" s="259"/>
      <c r="AA936" s="259"/>
    </row>
    <row r="937" spans="1:27" s="258" customFormat="1" ht="16">
      <c r="A937" s="261"/>
      <c r="D937" s="259"/>
      <c r="E937" s="259"/>
      <c r="F937" s="259"/>
      <c r="G937" s="259"/>
      <c r="H937" s="259"/>
      <c r="I937" s="259"/>
      <c r="J937" s="259"/>
      <c r="K937" s="259"/>
      <c r="L937" s="259"/>
      <c r="M937" s="259"/>
      <c r="N937" s="259"/>
      <c r="O937" s="259"/>
      <c r="P937" s="259"/>
      <c r="Q937" s="259"/>
      <c r="R937" s="259"/>
      <c r="S937" s="259"/>
      <c r="T937" s="259"/>
      <c r="U937" s="259"/>
      <c r="V937" s="259"/>
      <c r="W937" s="259"/>
      <c r="X937" s="259"/>
      <c r="Y937" s="259"/>
      <c r="Z937" s="259"/>
      <c r="AA937" s="259"/>
    </row>
    <row r="938" spans="1:27" s="258" customFormat="1" ht="16">
      <c r="A938" s="281" t="s">
        <v>564</v>
      </c>
      <c r="B938" s="282"/>
      <c r="C938" s="282"/>
      <c r="D938" s="272"/>
      <c r="E938" s="272" t="s">
        <v>565</v>
      </c>
      <c r="F938" s="259"/>
      <c r="G938" s="259"/>
      <c r="H938" s="259"/>
      <c r="I938" s="259"/>
      <c r="J938" s="259"/>
      <c r="K938" s="259"/>
      <c r="L938" s="259"/>
      <c r="M938" s="259"/>
      <c r="N938" s="259"/>
      <c r="O938" s="259"/>
      <c r="P938" s="259"/>
      <c r="Q938" s="259"/>
      <c r="R938" s="259"/>
      <c r="S938" s="259"/>
      <c r="T938" s="259"/>
      <c r="U938" s="259"/>
      <c r="V938" s="259"/>
      <c r="W938" s="259"/>
      <c r="X938" s="259"/>
      <c r="Y938" s="259"/>
      <c r="Z938" s="259"/>
      <c r="AA938" s="259"/>
    </row>
    <row r="939" spans="1:27" s="258" customFormat="1" ht="16">
      <c r="A939" s="261" t="s">
        <v>566</v>
      </c>
      <c r="B939" s="259"/>
      <c r="C939" s="259"/>
      <c r="D939" s="259"/>
      <c r="E939" s="267">
        <v>800000</v>
      </c>
      <c r="F939" s="259"/>
      <c r="G939" s="259"/>
      <c r="H939" s="259"/>
      <c r="I939" s="259"/>
      <c r="J939" s="259"/>
      <c r="K939" s="259"/>
      <c r="L939" s="259"/>
      <c r="M939" s="259"/>
      <c r="N939" s="259"/>
      <c r="O939" s="259"/>
      <c r="P939" s="259"/>
      <c r="Q939" s="259"/>
      <c r="R939" s="259"/>
      <c r="S939" s="259"/>
      <c r="T939" s="259"/>
      <c r="U939" s="259"/>
      <c r="V939" s="259"/>
      <c r="W939" s="259"/>
      <c r="X939" s="259"/>
      <c r="Y939" s="259"/>
      <c r="Z939" s="259"/>
      <c r="AA939" s="259"/>
    </row>
    <row r="940" spans="1:27" s="258" customFormat="1" ht="16">
      <c r="A940" s="261" t="s">
        <v>567</v>
      </c>
      <c r="B940" s="259"/>
      <c r="C940" s="259"/>
      <c r="D940" s="259"/>
      <c r="E940" s="267">
        <v>50000</v>
      </c>
      <c r="F940" s="259"/>
      <c r="G940" s="259"/>
      <c r="H940" s="259"/>
      <c r="I940" s="259"/>
      <c r="J940" s="259"/>
      <c r="K940" s="259"/>
      <c r="L940" s="259"/>
      <c r="M940" s="259"/>
      <c r="N940" s="259"/>
      <c r="O940" s="259"/>
      <c r="P940" s="259"/>
      <c r="Q940" s="259"/>
      <c r="R940" s="259"/>
      <c r="S940" s="259"/>
      <c r="T940" s="259"/>
      <c r="U940" s="259"/>
      <c r="V940" s="259"/>
      <c r="W940" s="259"/>
      <c r="X940" s="259"/>
      <c r="Y940" s="259"/>
      <c r="Z940" s="259"/>
      <c r="AA940" s="259"/>
    </row>
    <row r="941" spans="1:27" s="258" customFormat="1" ht="16">
      <c r="A941" s="261" t="s">
        <v>568</v>
      </c>
      <c r="B941" s="259"/>
      <c r="C941" s="259"/>
      <c r="D941" s="259"/>
      <c r="E941" s="267">
        <v>20000</v>
      </c>
      <c r="F941" s="259"/>
      <c r="G941" s="259"/>
      <c r="H941" s="259"/>
      <c r="I941" s="259"/>
      <c r="J941" s="259"/>
      <c r="K941" s="259"/>
      <c r="L941" s="259"/>
      <c r="M941" s="259"/>
      <c r="N941" s="259"/>
      <c r="O941" s="259"/>
      <c r="P941" s="259"/>
      <c r="Q941" s="259"/>
      <c r="R941" s="259"/>
      <c r="S941" s="259"/>
      <c r="T941" s="259"/>
      <c r="U941" s="259"/>
      <c r="V941" s="259"/>
      <c r="W941" s="259"/>
      <c r="X941" s="259"/>
      <c r="Y941" s="259"/>
      <c r="Z941" s="259"/>
      <c r="AA941" s="259"/>
    </row>
    <row r="942" spans="1:27" s="258" customFormat="1" ht="16">
      <c r="A942" s="261" t="s">
        <v>569</v>
      </c>
      <c r="B942" s="259"/>
      <c r="C942" s="259"/>
      <c r="D942" s="259"/>
      <c r="E942" s="267">
        <v>150000</v>
      </c>
      <c r="F942" s="259"/>
      <c r="G942" s="259"/>
      <c r="H942" s="259"/>
      <c r="I942" s="259"/>
      <c r="J942" s="259"/>
      <c r="K942" s="259"/>
      <c r="L942" s="259"/>
      <c r="M942" s="259"/>
      <c r="N942" s="259"/>
      <c r="O942" s="259"/>
      <c r="P942" s="259"/>
      <c r="Q942" s="259"/>
      <c r="R942" s="259"/>
      <c r="S942" s="259"/>
      <c r="T942" s="259"/>
      <c r="U942" s="259"/>
      <c r="V942" s="259"/>
      <c r="W942" s="259"/>
      <c r="X942" s="259"/>
      <c r="Y942" s="259"/>
      <c r="Z942" s="259"/>
      <c r="AA942" s="259"/>
    </row>
    <row r="943" spans="1:27" s="258" customFormat="1" ht="16">
      <c r="A943" s="261" t="s">
        <v>570</v>
      </c>
      <c r="B943" s="259"/>
      <c r="C943" s="259"/>
      <c r="D943" s="259"/>
      <c r="E943" s="267">
        <v>20000</v>
      </c>
      <c r="F943" s="259"/>
      <c r="G943" s="259"/>
      <c r="H943" s="259"/>
      <c r="I943" s="259"/>
      <c r="J943" s="259"/>
      <c r="K943" s="259"/>
      <c r="L943" s="259"/>
      <c r="M943" s="259"/>
      <c r="N943" s="259"/>
      <c r="O943" s="259"/>
      <c r="P943" s="259"/>
      <c r="Q943" s="259"/>
      <c r="R943" s="259"/>
      <c r="S943" s="259"/>
      <c r="T943" s="259"/>
      <c r="U943" s="259"/>
      <c r="V943" s="259"/>
      <c r="W943" s="259"/>
      <c r="X943" s="259"/>
      <c r="Y943" s="259"/>
      <c r="Z943" s="259"/>
      <c r="AA943" s="259"/>
    </row>
    <row r="944" spans="1:27" s="258" customFormat="1" ht="16">
      <c r="A944" s="261" t="s">
        <v>571</v>
      </c>
      <c r="B944" s="259"/>
      <c r="C944" s="259"/>
      <c r="D944" s="259"/>
      <c r="E944" s="267">
        <v>5000</v>
      </c>
      <c r="F944" s="259"/>
      <c r="G944" s="259"/>
      <c r="H944" s="259"/>
      <c r="I944" s="259"/>
      <c r="J944" s="259"/>
      <c r="K944" s="259"/>
      <c r="L944" s="259"/>
      <c r="M944" s="259"/>
      <c r="N944" s="259"/>
      <c r="O944" s="259"/>
      <c r="P944" s="259"/>
      <c r="Q944" s="259"/>
      <c r="R944" s="259"/>
      <c r="S944" s="259"/>
      <c r="T944" s="259"/>
      <c r="U944" s="259"/>
      <c r="V944" s="259"/>
      <c r="W944" s="259"/>
      <c r="X944" s="259"/>
      <c r="Y944" s="259"/>
      <c r="Z944" s="259"/>
      <c r="AA944" s="259"/>
    </row>
    <row r="945" spans="1:27" s="258" customFormat="1" ht="16">
      <c r="A945" s="261" t="s">
        <v>572</v>
      </c>
      <c r="B945" s="259"/>
      <c r="C945" s="259"/>
      <c r="D945" s="259"/>
      <c r="E945" s="267">
        <v>30000</v>
      </c>
      <c r="F945" s="259"/>
      <c r="G945" s="259"/>
      <c r="H945" s="259"/>
      <c r="I945" s="259"/>
      <c r="J945" s="259"/>
      <c r="K945" s="259"/>
      <c r="L945" s="259"/>
      <c r="M945" s="259"/>
      <c r="N945" s="259"/>
      <c r="O945" s="259"/>
      <c r="P945" s="259"/>
      <c r="Q945" s="259"/>
      <c r="R945" s="259"/>
      <c r="S945" s="259"/>
      <c r="T945" s="259"/>
      <c r="U945" s="259"/>
      <c r="V945" s="259"/>
      <c r="W945" s="259"/>
      <c r="X945" s="259"/>
      <c r="Y945" s="259"/>
      <c r="Z945" s="259"/>
      <c r="AA945" s="259"/>
    </row>
    <row r="946" spans="1:27" s="258" customFormat="1" ht="16">
      <c r="A946" s="261" t="s">
        <v>573</v>
      </c>
      <c r="B946" s="259"/>
      <c r="C946" s="259"/>
      <c r="D946" s="259"/>
      <c r="E946" s="267">
        <v>40000</v>
      </c>
      <c r="F946" s="259"/>
      <c r="G946" s="259"/>
      <c r="H946" s="259"/>
      <c r="I946" s="259"/>
      <c r="J946" s="259"/>
      <c r="K946" s="259"/>
      <c r="L946" s="259"/>
      <c r="M946" s="259"/>
      <c r="N946" s="259"/>
      <c r="O946" s="259"/>
      <c r="P946" s="259"/>
      <c r="Q946" s="259"/>
      <c r="R946" s="259"/>
      <c r="S946" s="259"/>
      <c r="T946" s="259"/>
      <c r="U946" s="259"/>
      <c r="V946" s="259"/>
      <c r="W946" s="259"/>
      <c r="X946" s="259"/>
      <c r="Y946" s="259"/>
      <c r="Z946" s="259"/>
      <c r="AA946" s="259"/>
    </row>
    <row r="947" spans="1:27" s="258" customFormat="1" ht="16">
      <c r="A947" s="261" t="s">
        <v>574</v>
      </c>
      <c r="B947" s="259"/>
      <c r="C947" s="259"/>
      <c r="D947" s="259"/>
      <c r="E947" s="267">
        <v>17000</v>
      </c>
      <c r="F947" s="259"/>
      <c r="G947" s="259"/>
      <c r="H947" s="259"/>
      <c r="I947" s="259"/>
      <c r="J947" s="259"/>
      <c r="K947" s="259"/>
      <c r="L947" s="259"/>
      <c r="M947" s="259"/>
      <c r="N947" s="259"/>
      <c r="O947" s="259"/>
      <c r="P947" s="259"/>
      <c r="Q947" s="259"/>
      <c r="R947" s="259"/>
      <c r="S947" s="259"/>
      <c r="T947" s="259"/>
      <c r="U947" s="259"/>
      <c r="V947" s="259"/>
      <c r="W947" s="259"/>
      <c r="X947" s="259"/>
      <c r="Y947" s="259"/>
      <c r="Z947" s="259"/>
      <c r="AA947" s="259"/>
    </row>
    <row r="948" spans="1:27" s="258" customFormat="1" ht="16">
      <c r="A948" s="261" t="s">
        <v>575</v>
      </c>
      <c r="B948" s="259"/>
      <c r="C948" s="259"/>
      <c r="D948" s="259"/>
      <c r="E948" s="267">
        <v>40000</v>
      </c>
      <c r="F948" s="259"/>
      <c r="G948" s="259"/>
      <c r="H948" s="259"/>
      <c r="I948" s="259"/>
      <c r="J948" s="259"/>
      <c r="K948" s="259"/>
      <c r="L948" s="259"/>
      <c r="M948" s="259"/>
      <c r="N948" s="259"/>
      <c r="O948" s="259"/>
      <c r="P948" s="259"/>
      <c r="Q948" s="259"/>
      <c r="R948" s="259"/>
      <c r="S948" s="259"/>
      <c r="T948" s="259"/>
      <c r="U948" s="259"/>
      <c r="V948" s="259"/>
      <c r="W948" s="259"/>
      <c r="X948" s="259"/>
      <c r="Y948" s="259"/>
      <c r="Z948" s="259"/>
      <c r="AA948" s="259"/>
    </row>
    <row r="949" spans="1:27" s="258" customFormat="1" ht="16">
      <c r="A949" s="261" t="s">
        <v>576</v>
      </c>
      <c r="B949" s="259"/>
      <c r="C949" s="259"/>
      <c r="D949" s="259"/>
      <c r="E949" s="267">
        <v>12000</v>
      </c>
      <c r="F949" s="259"/>
      <c r="G949" s="259"/>
      <c r="H949" s="259"/>
      <c r="I949" s="259"/>
      <c r="J949" s="259"/>
      <c r="K949" s="259"/>
      <c r="L949" s="259"/>
      <c r="M949" s="259"/>
      <c r="N949" s="259"/>
      <c r="O949" s="259"/>
      <c r="P949" s="259"/>
      <c r="Q949" s="259"/>
      <c r="R949" s="259"/>
      <c r="S949" s="259"/>
      <c r="T949" s="259"/>
      <c r="U949" s="259"/>
      <c r="V949" s="259"/>
      <c r="W949" s="259"/>
      <c r="X949" s="259"/>
      <c r="Y949" s="259"/>
      <c r="Z949" s="259"/>
      <c r="AA949" s="259"/>
    </row>
    <row r="950" spans="1:27" s="258" customFormat="1" ht="16">
      <c r="A950" s="261" t="s">
        <v>577</v>
      </c>
      <c r="B950" s="259"/>
      <c r="C950" s="259"/>
      <c r="D950" s="259"/>
      <c r="E950" s="267">
        <v>18000</v>
      </c>
      <c r="F950" s="259"/>
      <c r="G950" s="259"/>
      <c r="H950" s="259"/>
      <c r="I950" s="259"/>
      <c r="J950" s="259"/>
      <c r="K950" s="259"/>
      <c r="L950" s="259"/>
      <c r="M950" s="259"/>
      <c r="N950" s="259"/>
      <c r="O950" s="259"/>
      <c r="P950" s="259"/>
      <c r="Q950" s="259"/>
      <c r="R950" s="259"/>
      <c r="S950" s="259"/>
      <c r="T950" s="259"/>
      <c r="U950" s="259"/>
      <c r="V950" s="259"/>
      <c r="W950" s="259"/>
      <c r="X950" s="259"/>
      <c r="Y950" s="259"/>
      <c r="Z950" s="259"/>
      <c r="AA950" s="259"/>
    </row>
    <row r="951" spans="1:27" s="258" customFormat="1" ht="16">
      <c r="A951" s="261" t="s">
        <v>578</v>
      </c>
      <c r="B951" s="259"/>
      <c r="C951" s="259"/>
      <c r="D951" s="259"/>
      <c r="E951" s="267">
        <v>11000</v>
      </c>
      <c r="F951" s="259"/>
      <c r="G951" s="259"/>
      <c r="H951" s="259"/>
      <c r="I951" s="259"/>
      <c r="J951" s="259"/>
      <c r="K951" s="259"/>
      <c r="L951" s="259"/>
      <c r="M951" s="259"/>
      <c r="N951" s="259"/>
      <c r="O951" s="259"/>
      <c r="P951" s="259"/>
      <c r="Q951" s="259"/>
      <c r="R951" s="259"/>
      <c r="S951" s="259"/>
      <c r="T951" s="259"/>
      <c r="U951" s="259"/>
      <c r="V951" s="259"/>
      <c r="W951" s="259"/>
      <c r="X951" s="259"/>
      <c r="Y951" s="259"/>
      <c r="Z951" s="259"/>
      <c r="AA951" s="259"/>
    </row>
    <row r="952" spans="1:27" s="258" customFormat="1" ht="16">
      <c r="A952" s="261" t="s">
        <v>555</v>
      </c>
      <c r="B952" s="259"/>
      <c r="C952" s="259"/>
      <c r="D952" s="259"/>
      <c r="E952" s="267">
        <v>13000</v>
      </c>
      <c r="F952" s="259"/>
      <c r="G952" s="259"/>
      <c r="H952" s="259"/>
      <c r="I952" s="259"/>
      <c r="J952" s="259"/>
      <c r="K952" s="259"/>
      <c r="L952" s="259"/>
      <c r="M952" s="259"/>
      <c r="N952" s="259"/>
      <c r="O952" s="259"/>
      <c r="P952" s="259"/>
      <c r="Q952" s="259"/>
      <c r="R952" s="259"/>
      <c r="S952" s="259"/>
      <c r="T952" s="259"/>
      <c r="U952" s="259"/>
      <c r="V952" s="259"/>
      <c r="W952" s="259"/>
      <c r="X952" s="259"/>
      <c r="Y952" s="259"/>
      <c r="Z952" s="259"/>
      <c r="AA952" s="259"/>
    </row>
    <row r="953" spans="1:27" s="258" customFormat="1" ht="16">
      <c r="A953" s="261" t="s">
        <v>579</v>
      </c>
      <c r="B953" s="259"/>
      <c r="C953" s="259"/>
      <c r="D953" s="259"/>
      <c r="E953" s="267">
        <v>60000</v>
      </c>
      <c r="F953" s="259"/>
      <c r="G953" s="259"/>
      <c r="H953" s="259"/>
      <c r="I953" s="259"/>
      <c r="J953" s="259"/>
      <c r="K953" s="259"/>
      <c r="L953" s="259"/>
      <c r="M953" s="259"/>
      <c r="N953" s="259"/>
      <c r="O953" s="259"/>
      <c r="P953" s="259"/>
      <c r="Q953" s="259"/>
      <c r="R953" s="259"/>
      <c r="S953" s="259"/>
      <c r="T953" s="259"/>
      <c r="U953" s="259"/>
      <c r="V953" s="259"/>
      <c r="W953" s="259"/>
      <c r="X953" s="259"/>
      <c r="Y953" s="259"/>
      <c r="Z953" s="259"/>
      <c r="AA953" s="259"/>
    </row>
    <row r="954" spans="1:27" s="258" customFormat="1" ht="16">
      <c r="A954" s="261" t="s">
        <v>456</v>
      </c>
      <c r="B954" s="259"/>
      <c r="C954" s="259"/>
      <c r="D954" s="259"/>
      <c r="E954" s="267">
        <v>8000</v>
      </c>
      <c r="F954" s="259"/>
      <c r="G954" s="259"/>
      <c r="H954" s="259"/>
      <c r="I954" s="259"/>
      <c r="J954" s="259"/>
      <c r="K954" s="259"/>
      <c r="L954" s="259"/>
      <c r="M954" s="259"/>
      <c r="N954" s="259"/>
      <c r="O954" s="259"/>
      <c r="P954" s="259"/>
      <c r="Q954" s="259"/>
      <c r="R954" s="259"/>
      <c r="S954" s="259"/>
      <c r="T954" s="259"/>
      <c r="U954" s="259"/>
      <c r="V954" s="259"/>
      <c r="W954" s="259"/>
      <c r="X954" s="259"/>
      <c r="Y954" s="259"/>
      <c r="Z954" s="259"/>
      <c r="AA954" s="259"/>
    </row>
    <row r="955" spans="1:27" s="258" customFormat="1" ht="16">
      <c r="A955" s="261" t="s">
        <v>475</v>
      </c>
      <c r="B955" s="259"/>
      <c r="C955" s="259"/>
      <c r="D955" s="259"/>
      <c r="E955" s="267">
        <v>9000</v>
      </c>
      <c r="F955" s="259"/>
      <c r="G955" s="259"/>
      <c r="H955" s="259"/>
      <c r="I955" s="259"/>
      <c r="J955" s="259"/>
      <c r="K955" s="259"/>
      <c r="L955" s="259"/>
      <c r="M955" s="259"/>
      <c r="N955" s="259"/>
      <c r="O955" s="259"/>
      <c r="P955" s="259"/>
      <c r="Q955" s="259"/>
      <c r="R955" s="259"/>
      <c r="S955" s="259"/>
      <c r="T955" s="259"/>
      <c r="U955" s="259"/>
      <c r="V955" s="259"/>
      <c r="W955" s="259"/>
      <c r="X955" s="259"/>
      <c r="Y955" s="259"/>
      <c r="Z955" s="259"/>
      <c r="AA955" s="259"/>
    </row>
    <row r="956" spans="1:27" s="258" customFormat="1" ht="16">
      <c r="A956" s="261" t="s">
        <v>580</v>
      </c>
      <c r="B956" s="259"/>
      <c r="C956" s="259"/>
      <c r="D956" s="259"/>
      <c r="E956" s="267">
        <v>120000</v>
      </c>
      <c r="F956" s="259"/>
      <c r="G956" s="259"/>
      <c r="H956" s="259"/>
      <c r="I956" s="259"/>
      <c r="J956" s="259"/>
      <c r="K956" s="259"/>
      <c r="L956" s="259"/>
      <c r="M956" s="259"/>
      <c r="N956" s="259"/>
      <c r="O956" s="259"/>
      <c r="P956" s="259"/>
      <c r="Q956" s="259"/>
      <c r="R956" s="259"/>
      <c r="S956" s="259"/>
      <c r="T956" s="259"/>
      <c r="U956" s="259"/>
      <c r="V956" s="259"/>
      <c r="W956" s="259"/>
      <c r="X956" s="259"/>
      <c r="Y956" s="259"/>
      <c r="Z956" s="259"/>
      <c r="AA956" s="259"/>
    </row>
    <row r="957" spans="1:27" s="258" customFormat="1" ht="16">
      <c r="A957" s="261" t="s">
        <v>581</v>
      </c>
      <c r="B957" s="259"/>
      <c r="C957" s="259"/>
      <c r="D957" s="259"/>
      <c r="E957" s="267">
        <v>12000</v>
      </c>
      <c r="F957" s="259"/>
      <c r="G957" s="259"/>
      <c r="H957" s="259"/>
      <c r="I957" s="259"/>
      <c r="J957" s="259"/>
      <c r="K957" s="259"/>
      <c r="L957" s="259"/>
      <c r="M957" s="259"/>
      <c r="N957" s="259"/>
      <c r="O957" s="259"/>
      <c r="P957" s="259"/>
      <c r="Q957" s="259"/>
      <c r="R957" s="259"/>
      <c r="S957" s="259"/>
      <c r="T957" s="259"/>
      <c r="U957" s="259"/>
      <c r="V957" s="259"/>
      <c r="W957" s="259"/>
      <c r="X957" s="259"/>
      <c r="Y957" s="259"/>
      <c r="Z957" s="259"/>
      <c r="AA957" s="259"/>
    </row>
    <row r="958" spans="1:27" s="258" customFormat="1" ht="16">
      <c r="A958" s="261" t="s">
        <v>582</v>
      </c>
      <c r="B958" s="259"/>
      <c r="C958" s="259"/>
      <c r="D958" s="259"/>
      <c r="E958" s="267">
        <v>30000</v>
      </c>
      <c r="F958" s="259"/>
      <c r="G958" s="259"/>
      <c r="H958" s="259"/>
      <c r="I958" s="259"/>
      <c r="J958" s="259"/>
      <c r="K958" s="259"/>
      <c r="L958" s="259"/>
      <c r="M958" s="259"/>
      <c r="N958" s="259"/>
      <c r="O958" s="259"/>
      <c r="P958" s="259"/>
      <c r="Q958" s="259"/>
      <c r="R958" s="259"/>
      <c r="S958" s="259"/>
      <c r="T958" s="259"/>
      <c r="U958" s="259"/>
      <c r="V958" s="259"/>
      <c r="W958" s="259"/>
      <c r="X958" s="259"/>
      <c r="Y958" s="259"/>
      <c r="Z958" s="259"/>
      <c r="AA958" s="259"/>
    </row>
    <row r="959" spans="1:27" s="258" customFormat="1" ht="16">
      <c r="A959" s="261" t="s">
        <v>583</v>
      </c>
      <c r="B959" s="259"/>
      <c r="C959" s="259"/>
      <c r="D959" s="259"/>
      <c r="E959" s="267">
        <v>50000</v>
      </c>
      <c r="F959" s="259"/>
      <c r="G959" s="259"/>
      <c r="H959" s="259"/>
      <c r="I959" s="259"/>
      <c r="J959" s="259"/>
      <c r="K959" s="259"/>
      <c r="L959" s="259"/>
      <c r="M959" s="259"/>
      <c r="N959" s="259"/>
      <c r="O959" s="259"/>
      <c r="P959" s="259"/>
      <c r="Q959" s="259"/>
      <c r="R959" s="259"/>
      <c r="S959" s="259"/>
      <c r="T959" s="259"/>
      <c r="U959" s="259"/>
      <c r="V959" s="259"/>
      <c r="W959" s="259"/>
      <c r="X959" s="259"/>
      <c r="Y959" s="259"/>
      <c r="Z959" s="259"/>
      <c r="AA959" s="259"/>
    </row>
    <row r="960" spans="1:27" s="258" customFormat="1" ht="16">
      <c r="A960" s="261" t="s">
        <v>584</v>
      </c>
      <c r="B960" s="259"/>
      <c r="C960" s="259"/>
      <c r="D960" s="259"/>
      <c r="E960" s="267">
        <v>100000</v>
      </c>
      <c r="F960" s="259"/>
      <c r="G960" s="259"/>
      <c r="H960" s="259"/>
      <c r="I960" s="259"/>
      <c r="J960" s="259"/>
      <c r="K960" s="259"/>
      <c r="L960" s="259"/>
      <c r="M960" s="259"/>
      <c r="N960" s="259"/>
      <c r="O960" s="259"/>
      <c r="P960" s="259"/>
      <c r="Q960" s="259"/>
      <c r="R960" s="259"/>
      <c r="S960" s="259"/>
      <c r="T960" s="259"/>
      <c r="U960" s="259"/>
      <c r="V960" s="259"/>
      <c r="W960" s="259"/>
      <c r="X960" s="259"/>
      <c r="Y960" s="259"/>
      <c r="Z960" s="259"/>
      <c r="AA960" s="259"/>
    </row>
    <row r="961" spans="1:27" s="258" customFormat="1" ht="16">
      <c r="A961" s="261" t="s">
        <v>551</v>
      </c>
      <c r="B961" s="259"/>
      <c r="C961" s="259"/>
      <c r="D961" s="259"/>
      <c r="E961" s="267">
        <v>35000</v>
      </c>
      <c r="F961" s="259"/>
      <c r="G961" s="259"/>
      <c r="H961" s="259"/>
      <c r="I961" s="259"/>
      <c r="J961" s="259"/>
      <c r="K961" s="259"/>
      <c r="L961" s="259"/>
      <c r="M961" s="259"/>
      <c r="N961" s="259"/>
      <c r="O961" s="259"/>
      <c r="P961" s="259"/>
      <c r="Q961" s="259"/>
      <c r="R961" s="259"/>
      <c r="S961" s="259"/>
      <c r="T961" s="259"/>
      <c r="U961" s="259"/>
      <c r="V961" s="259"/>
      <c r="W961" s="259"/>
      <c r="X961" s="259"/>
      <c r="Y961" s="259"/>
      <c r="Z961" s="259"/>
      <c r="AA961" s="259"/>
    </row>
    <row r="962" spans="1:27" s="258" customFormat="1" ht="16">
      <c r="A962" s="261" t="s">
        <v>585</v>
      </c>
      <c r="B962" s="259"/>
      <c r="C962" s="259"/>
      <c r="D962" s="259"/>
      <c r="E962" s="267">
        <v>120000</v>
      </c>
      <c r="F962" s="259"/>
      <c r="G962" s="259"/>
      <c r="H962" s="259"/>
      <c r="I962" s="259"/>
      <c r="J962" s="259"/>
      <c r="K962" s="259"/>
      <c r="L962" s="259"/>
      <c r="M962" s="259"/>
      <c r="N962" s="259"/>
      <c r="O962" s="259"/>
      <c r="P962" s="259"/>
      <c r="Q962" s="259"/>
      <c r="R962" s="259"/>
      <c r="S962" s="259"/>
      <c r="T962" s="259"/>
      <c r="U962" s="259"/>
      <c r="V962" s="259"/>
      <c r="W962" s="259"/>
      <c r="X962" s="259"/>
      <c r="Y962" s="259"/>
      <c r="Z962" s="259"/>
      <c r="AA962" s="259"/>
    </row>
    <row r="963" spans="1:27" s="258" customFormat="1" ht="16">
      <c r="A963" s="261" t="s">
        <v>586</v>
      </c>
      <c r="B963" s="259"/>
      <c r="C963" s="259"/>
      <c r="D963" s="259"/>
      <c r="E963" s="267">
        <v>440000</v>
      </c>
      <c r="F963" s="259"/>
      <c r="G963" s="259"/>
      <c r="H963" s="259"/>
      <c r="I963" s="259"/>
      <c r="J963" s="259"/>
      <c r="K963" s="259"/>
      <c r="L963" s="259"/>
      <c r="M963" s="259"/>
      <c r="N963" s="259"/>
      <c r="O963" s="259"/>
      <c r="P963" s="259"/>
      <c r="Q963" s="259"/>
      <c r="R963" s="259"/>
      <c r="S963" s="259"/>
      <c r="T963" s="259"/>
      <c r="U963" s="259"/>
      <c r="V963" s="259"/>
      <c r="W963" s="259"/>
      <c r="X963" s="259"/>
      <c r="Y963" s="259"/>
      <c r="Z963" s="259"/>
      <c r="AA963" s="259"/>
    </row>
    <row r="964" spans="1:27" s="258" customFormat="1" ht="16">
      <c r="A964" s="261" t="s">
        <v>587</v>
      </c>
      <c r="B964" s="259"/>
      <c r="C964" s="259"/>
      <c r="D964" s="259"/>
      <c r="E964" s="267">
        <v>20000</v>
      </c>
      <c r="F964" s="259"/>
      <c r="G964" s="259"/>
      <c r="H964" s="259"/>
      <c r="I964" s="259"/>
      <c r="J964" s="259"/>
      <c r="K964" s="259"/>
      <c r="L964" s="259"/>
      <c r="M964" s="259"/>
      <c r="N964" s="259"/>
      <c r="O964" s="259"/>
      <c r="P964" s="259"/>
      <c r="Q964" s="259"/>
      <c r="R964" s="259"/>
      <c r="S964" s="259"/>
      <c r="T964" s="259"/>
      <c r="U964" s="259"/>
      <c r="V964" s="259"/>
      <c r="W964" s="259"/>
      <c r="X964" s="259"/>
      <c r="Y964" s="259"/>
      <c r="Z964" s="259"/>
      <c r="AA964" s="259"/>
    </row>
    <row r="965" spans="1:27" s="258" customFormat="1" ht="16">
      <c r="A965" s="261" t="s">
        <v>588</v>
      </c>
      <c r="B965" s="259"/>
      <c r="C965" s="259"/>
      <c r="D965" s="259"/>
      <c r="E965" s="267">
        <v>6000</v>
      </c>
      <c r="F965" s="259"/>
      <c r="G965" s="259"/>
      <c r="H965" s="259"/>
      <c r="I965" s="259"/>
      <c r="J965" s="259"/>
      <c r="K965" s="259"/>
      <c r="L965" s="259"/>
      <c r="M965" s="259"/>
      <c r="N965" s="259"/>
      <c r="O965" s="259"/>
      <c r="P965" s="259"/>
      <c r="Q965" s="259"/>
      <c r="R965" s="259"/>
      <c r="S965" s="259"/>
      <c r="T965" s="259"/>
      <c r="U965" s="259"/>
      <c r="V965" s="259"/>
      <c r="W965" s="259"/>
      <c r="X965" s="259"/>
      <c r="Y965" s="259"/>
      <c r="Z965" s="259"/>
      <c r="AA965" s="259"/>
    </row>
    <row r="966" spans="1:27" s="258" customFormat="1" ht="16">
      <c r="A966" s="260"/>
      <c r="B966" s="259"/>
      <c r="C966" s="259"/>
      <c r="D966" s="259"/>
      <c r="E966" s="259"/>
      <c r="F966" s="259"/>
      <c r="G966" s="259"/>
      <c r="H966" s="259"/>
      <c r="I966" s="259"/>
      <c r="J966" s="259"/>
      <c r="K966" s="259"/>
      <c r="L966" s="259"/>
      <c r="M966" s="259"/>
      <c r="N966" s="259"/>
      <c r="O966" s="259"/>
      <c r="P966" s="259"/>
      <c r="Q966" s="259"/>
      <c r="R966" s="259"/>
      <c r="S966" s="259"/>
      <c r="T966" s="259"/>
      <c r="U966" s="259"/>
      <c r="V966" s="259"/>
      <c r="W966" s="259"/>
      <c r="X966" s="259"/>
      <c r="Y966" s="259"/>
      <c r="Z966" s="259"/>
      <c r="AA966" s="259"/>
    </row>
    <row r="967" spans="1:27" s="258" customFormat="1" ht="16">
      <c r="A967" s="260" t="s">
        <v>589</v>
      </c>
      <c r="B967" s="259"/>
      <c r="C967" s="259"/>
      <c r="D967" s="259"/>
      <c r="E967" s="259"/>
      <c r="F967" s="259"/>
      <c r="G967" s="259"/>
      <c r="H967" s="259"/>
      <c r="I967" s="259"/>
      <c r="J967" s="259"/>
      <c r="K967" s="259"/>
      <c r="L967" s="259"/>
      <c r="M967" s="259"/>
      <c r="N967" s="259"/>
      <c r="O967" s="259"/>
      <c r="P967" s="259"/>
      <c r="Q967" s="259"/>
      <c r="R967" s="259"/>
      <c r="S967" s="259"/>
      <c r="T967" s="259"/>
      <c r="U967" s="259"/>
      <c r="V967" s="259"/>
      <c r="W967" s="259"/>
      <c r="X967" s="259"/>
      <c r="Y967" s="259"/>
      <c r="Z967" s="259"/>
      <c r="AA967" s="259"/>
    </row>
    <row r="968" spans="1:27" s="258" customFormat="1" ht="16">
      <c r="A968" s="260"/>
      <c r="B968" s="259"/>
      <c r="C968" s="259"/>
      <c r="D968" s="259"/>
      <c r="E968" s="259"/>
      <c r="F968" s="259"/>
      <c r="G968" s="259"/>
      <c r="H968" s="259"/>
      <c r="I968" s="259"/>
      <c r="J968" s="259"/>
      <c r="K968" s="259"/>
      <c r="L968" s="259"/>
      <c r="M968" s="259"/>
      <c r="N968" s="259"/>
      <c r="O968" s="259"/>
      <c r="P968" s="259"/>
      <c r="Q968" s="259"/>
      <c r="R968" s="259"/>
      <c r="S968" s="259"/>
      <c r="T968" s="259"/>
      <c r="U968" s="259"/>
      <c r="V968" s="259"/>
      <c r="W968" s="259"/>
      <c r="X968" s="259"/>
      <c r="Y968" s="259"/>
      <c r="Z968" s="259"/>
      <c r="AA968" s="259"/>
    </row>
    <row r="969" spans="1:27" s="258" customFormat="1" ht="16">
      <c r="A969" s="260" t="s">
        <v>942</v>
      </c>
      <c r="B969" s="259"/>
      <c r="C969" s="259"/>
      <c r="D969" s="259"/>
      <c r="E969" s="259"/>
      <c r="F969" s="259"/>
      <c r="G969" s="259"/>
      <c r="H969" s="259"/>
      <c r="I969" s="259"/>
      <c r="J969" s="259"/>
      <c r="K969" s="259"/>
      <c r="L969" s="259"/>
      <c r="M969" s="259"/>
      <c r="N969" s="259"/>
      <c r="O969" s="259"/>
      <c r="P969" s="259"/>
      <c r="Q969" s="259"/>
      <c r="R969" s="259"/>
      <c r="S969" s="259"/>
      <c r="T969" s="259"/>
      <c r="U969" s="259"/>
      <c r="V969" s="259"/>
      <c r="W969" s="259"/>
      <c r="X969" s="259"/>
      <c r="Y969" s="259"/>
      <c r="Z969" s="259"/>
      <c r="AA969" s="259"/>
    </row>
    <row r="970" spans="1:27" s="258" customFormat="1" ht="16">
      <c r="A970" s="261" t="s">
        <v>954</v>
      </c>
      <c r="B970" s="259"/>
      <c r="C970" s="259"/>
      <c r="D970" s="259"/>
      <c r="E970" s="259"/>
      <c r="F970" s="259"/>
      <c r="G970" s="259"/>
      <c r="H970" s="259"/>
      <c r="I970" s="259"/>
      <c r="J970" s="259"/>
      <c r="K970" s="259"/>
      <c r="L970" s="259"/>
      <c r="M970" s="259"/>
      <c r="N970" s="259"/>
      <c r="O970" s="259"/>
      <c r="P970" s="259"/>
      <c r="Q970" s="259"/>
      <c r="R970" s="259"/>
      <c r="S970" s="259"/>
      <c r="T970" s="259"/>
      <c r="U970" s="259"/>
      <c r="V970" s="259"/>
      <c r="W970" s="259"/>
      <c r="X970" s="259"/>
      <c r="Y970" s="259"/>
      <c r="Z970" s="259"/>
      <c r="AA970" s="259"/>
    </row>
    <row r="971" spans="1:27" s="258" customFormat="1" ht="16">
      <c r="A971" s="261" t="s">
        <v>955</v>
      </c>
      <c r="B971" s="259"/>
      <c r="C971" s="259"/>
      <c r="D971" s="259"/>
      <c r="E971" s="259"/>
      <c r="F971" s="259"/>
      <c r="G971" s="259"/>
      <c r="H971" s="259"/>
      <c r="I971" s="259"/>
      <c r="J971" s="259"/>
      <c r="K971" s="259"/>
      <c r="L971" s="259"/>
      <c r="M971" s="259"/>
      <c r="N971" s="259"/>
      <c r="O971" s="259"/>
      <c r="P971" s="259"/>
      <c r="Q971" s="259"/>
      <c r="R971" s="259"/>
      <c r="S971" s="259"/>
      <c r="T971" s="259"/>
      <c r="U971" s="259"/>
      <c r="V971" s="259"/>
      <c r="W971" s="259"/>
      <c r="X971" s="259"/>
      <c r="Y971" s="259"/>
      <c r="Z971" s="259"/>
      <c r="AA971" s="259"/>
    </row>
    <row r="972" spans="1:27" s="258" customFormat="1" ht="16">
      <c r="A972" s="261" t="s">
        <v>956</v>
      </c>
      <c r="B972" s="259"/>
      <c r="C972" s="259"/>
      <c r="D972" s="259"/>
      <c r="E972" s="259"/>
      <c r="F972" s="259"/>
      <c r="G972" s="259"/>
      <c r="H972" s="259"/>
      <c r="I972" s="259"/>
      <c r="J972" s="259"/>
      <c r="K972" s="259"/>
      <c r="L972" s="259"/>
      <c r="M972" s="259"/>
      <c r="N972" s="259"/>
      <c r="O972" s="259"/>
      <c r="P972" s="259"/>
      <c r="Q972" s="259"/>
      <c r="R972" s="259"/>
      <c r="S972" s="259"/>
      <c r="T972" s="259"/>
      <c r="U972" s="259"/>
      <c r="V972" s="259"/>
      <c r="W972" s="259"/>
      <c r="X972" s="259"/>
      <c r="Y972" s="259"/>
      <c r="Z972" s="259"/>
      <c r="AA972" s="259"/>
    </row>
    <row r="973" spans="1:27" s="258" customFormat="1" ht="16">
      <c r="A973" s="261" t="s">
        <v>957</v>
      </c>
      <c r="B973" s="259"/>
      <c r="D973" s="259"/>
      <c r="E973" s="259"/>
      <c r="F973" s="259"/>
      <c r="G973" s="259"/>
      <c r="H973" s="259"/>
      <c r="I973" s="259"/>
      <c r="J973" s="259"/>
      <c r="K973" s="259"/>
      <c r="L973" s="259"/>
      <c r="M973" s="259"/>
      <c r="N973" s="259"/>
      <c r="O973" s="259"/>
      <c r="P973" s="259"/>
      <c r="Q973" s="259"/>
      <c r="R973" s="259"/>
      <c r="S973" s="259"/>
      <c r="T973" s="259"/>
      <c r="U973" s="259"/>
      <c r="V973" s="259"/>
      <c r="W973" s="259"/>
      <c r="X973" s="259"/>
      <c r="Y973" s="259"/>
      <c r="Z973" s="259"/>
      <c r="AA973" s="259"/>
    </row>
    <row r="974" spans="1:27" s="258" customFormat="1" ht="16">
      <c r="A974" s="261" t="s">
        <v>958</v>
      </c>
      <c r="B974" s="259"/>
      <c r="C974" s="259"/>
      <c r="D974" s="259"/>
      <c r="E974" s="259"/>
      <c r="F974" s="259"/>
      <c r="G974" s="259"/>
      <c r="H974" s="259"/>
      <c r="I974" s="259"/>
      <c r="J974" s="259"/>
      <c r="K974" s="259"/>
      <c r="L974" s="259"/>
      <c r="M974" s="259"/>
      <c r="N974" s="259"/>
      <c r="O974" s="259"/>
      <c r="P974" s="259"/>
      <c r="Q974" s="259"/>
      <c r="R974" s="259"/>
      <c r="S974" s="259"/>
      <c r="T974" s="259"/>
      <c r="U974" s="259"/>
      <c r="V974" s="259"/>
      <c r="W974" s="259"/>
      <c r="X974" s="259"/>
      <c r="Y974" s="259"/>
      <c r="Z974" s="259"/>
      <c r="AA974" s="259"/>
    </row>
    <row r="975" spans="1:27" s="258" customFormat="1" ht="16">
      <c r="A975" s="261" t="s">
        <v>959</v>
      </c>
      <c r="B975" s="259"/>
      <c r="C975" s="259"/>
      <c r="D975" s="259"/>
      <c r="E975" s="259"/>
      <c r="F975" s="259"/>
      <c r="G975" s="259"/>
      <c r="H975" s="259"/>
      <c r="I975" s="259"/>
      <c r="J975" s="259"/>
      <c r="K975" s="259"/>
      <c r="L975" s="259"/>
      <c r="M975" s="259"/>
      <c r="N975" s="259"/>
      <c r="O975" s="259"/>
      <c r="P975" s="259"/>
      <c r="Q975" s="259"/>
      <c r="R975" s="259"/>
      <c r="S975" s="259"/>
      <c r="T975" s="259"/>
      <c r="U975" s="259"/>
      <c r="V975" s="259"/>
      <c r="W975" s="259"/>
      <c r="X975" s="259"/>
      <c r="Y975" s="259"/>
      <c r="Z975" s="259"/>
      <c r="AA975" s="259"/>
    </row>
    <row r="976" spans="1:27" s="258" customFormat="1" ht="16">
      <c r="A976" s="260"/>
      <c r="B976" s="259"/>
      <c r="C976" s="259"/>
      <c r="D976" s="259"/>
      <c r="E976" s="259"/>
      <c r="F976" s="259"/>
      <c r="G976" s="259"/>
      <c r="H976" s="259"/>
      <c r="I976" s="259"/>
      <c r="J976" s="259"/>
      <c r="K976" s="259"/>
      <c r="L976" s="259"/>
      <c r="M976" s="259"/>
      <c r="N976" s="259"/>
      <c r="O976" s="259"/>
      <c r="P976" s="259"/>
      <c r="Q976" s="259"/>
      <c r="R976" s="259"/>
      <c r="S976" s="259"/>
      <c r="T976" s="259"/>
      <c r="U976" s="259"/>
      <c r="V976" s="259"/>
      <c r="W976" s="259"/>
      <c r="X976" s="259"/>
      <c r="Y976" s="259"/>
      <c r="Z976" s="259"/>
      <c r="AA976" s="259"/>
    </row>
    <row r="977" spans="1:27" s="258" customFormat="1" ht="16">
      <c r="A977" s="283" t="s">
        <v>590</v>
      </c>
      <c r="B977" s="276"/>
      <c r="C977" s="276"/>
      <c r="D977" s="276"/>
      <c r="E977" s="276"/>
      <c r="F977" s="276"/>
      <c r="G977" s="259"/>
      <c r="H977" s="259"/>
      <c r="I977" s="259"/>
      <c r="J977" s="259"/>
      <c r="K977" s="259"/>
      <c r="L977" s="259"/>
      <c r="M977" s="259"/>
      <c r="N977" s="259"/>
      <c r="O977" s="259"/>
      <c r="P977" s="259"/>
      <c r="Q977" s="259"/>
      <c r="R977" s="259"/>
      <c r="S977" s="259"/>
      <c r="T977" s="259"/>
      <c r="U977" s="259"/>
      <c r="V977" s="259"/>
      <c r="W977" s="259"/>
      <c r="X977" s="259"/>
      <c r="Y977" s="259"/>
      <c r="Z977" s="259"/>
      <c r="AA977" s="259"/>
    </row>
    <row r="978" spans="1:27" s="258" customFormat="1" ht="16">
      <c r="A978" s="260"/>
      <c r="B978" s="259"/>
      <c r="C978" s="259"/>
      <c r="D978" s="259"/>
      <c r="E978" s="259"/>
      <c r="F978" s="259"/>
      <c r="G978" s="259"/>
      <c r="H978" s="259"/>
      <c r="I978" s="259"/>
      <c r="J978" s="259"/>
      <c r="K978" s="259"/>
      <c r="L978" s="259"/>
      <c r="M978" s="259"/>
      <c r="N978" s="259"/>
      <c r="O978" s="259"/>
      <c r="P978" s="259"/>
      <c r="Q978" s="259"/>
      <c r="R978" s="259"/>
      <c r="S978" s="259"/>
      <c r="T978" s="259"/>
      <c r="U978" s="259"/>
      <c r="V978" s="259"/>
      <c r="W978" s="259"/>
      <c r="X978" s="259"/>
      <c r="Y978" s="259"/>
      <c r="Z978" s="259"/>
      <c r="AA978" s="259"/>
    </row>
    <row r="979" spans="1:27" s="258" customFormat="1" ht="16">
      <c r="A979" s="259"/>
      <c r="B979" s="259"/>
      <c r="C979" s="259"/>
      <c r="D979" s="284" t="s">
        <v>453</v>
      </c>
      <c r="E979" s="262" t="s">
        <v>451</v>
      </c>
      <c r="F979" s="262" t="s">
        <v>591</v>
      </c>
      <c r="G979" s="259"/>
      <c r="H979" s="259"/>
      <c r="I979" s="259"/>
      <c r="J979" s="259"/>
      <c r="K979" s="259"/>
      <c r="L979" s="259"/>
      <c r="M979" s="259"/>
      <c r="N979" s="259"/>
      <c r="O979" s="259"/>
      <c r="P979" s="259"/>
      <c r="Q979" s="259"/>
      <c r="R979" s="259"/>
      <c r="S979" s="259"/>
      <c r="T979" s="259"/>
      <c r="U979" s="259"/>
      <c r="V979" s="259"/>
      <c r="W979" s="259"/>
      <c r="X979" s="259"/>
      <c r="Y979" s="259"/>
      <c r="Z979" s="259"/>
      <c r="AA979" s="259"/>
    </row>
    <row r="980" spans="1:27" s="258" customFormat="1" ht="16">
      <c r="A980" s="663" t="s">
        <v>558</v>
      </c>
      <c r="B980" s="664"/>
      <c r="C980" s="259"/>
      <c r="D980" s="285" t="s">
        <v>88</v>
      </c>
      <c r="E980" s="259"/>
      <c r="F980" s="259" t="s">
        <v>592</v>
      </c>
      <c r="G980" s="259"/>
      <c r="H980" s="259"/>
      <c r="I980" s="259"/>
      <c r="J980" s="259"/>
      <c r="K980" s="259"/>
      <c r="L980" s="259"/>
      <c r="M980" s="259"/>
      <c r="N980" s="259"/>
      <c r="O980" s="259"/>
      <c r="P980" s="259"/>
      <c r="Q980" s="259"/>
      <c r="R980" s="259"/>
      <c r="S980" s="259"/>
      <c r="T980" s="259"/>
      <c r="U980" s="259"/>
      <c r="V980" s="259"/>
      <c r="W980" s="259"/>
      <c r="X980" s="259"/>
      <c r="Y980" s="259"/>
      <c r="Z980" s="259"/>
      <c r="AA980" s="259"/>
    </row>
    <row r="981" spans="1:27" s="258" customFormat="1" ht="16">
      <c r="A981" s="663" t="s">
        <v>593</v>
      </c>
      <c r="B981" s="664"/>
      <c r="C981" s="259"/>
      <c r="D981" s="286" t="s">
        <v>89</v>
      </c>
      <c r="E981" s="259"/>
      <c r="F981" s="259" t="s">
        <v>594</v>
      </c>
      <c r="G981" s="259"/>
      <c r="H981" s="259"/>
      <c r="I981" s="259"/>
      <c r="J981" s="259"/>
      <c r="K981" s="259"/>
      <c r="L981" s="259"/>
      <c r="M981" s="259"/>
      <c r="N981" s="259"/>
      <c r="O981" s="259"/>
      <c r="P981" s="259"/>
      <c r="Q981" s="259"/>
      <c r="R981" s="259"/>
      <c r="S981" s="259"/>
      <c r="T981" s="259"/>
      <c r="U981" s="259"/>
      <c r="V981" s="259"/>
      <c r="W981" s="259"/>
      <c r="X981" s="259"/>
      <c r="Y981" s="259"/>
      <c r="Z981" s="259"/>
      <c r="AA981" s="259"/>
    </row>
    <row r="982" spans="1:27" s="258" customFormat="1" ht="16">
      <c r="A982" s="259" t="s">
        <v>559</v>
      </c>
      <c r="B982" s="259"/>
      <c r="C982" s="259"/>
      <c r="D982" s="287" t="s">
        <v>91</v>
      </c>
      <c r="E982" s="259"/>
      <c r="F982" s="259" t="s">
        <v>595</v>
      </c>
      <c r="G982" s="259"/>
      <c r="H982" s="259"/>
      <c r="I982" s="259"/>
      <c r="J982" s="259"/>
      <c r="K982" s="259"/>
      <c r="L982" s="259"/>
      <c r="M982" s="259"/>
      <c r="N982" s="259"/>
      <c r="O982" s="259"/>
      <c r="P982" s="259"/>
      <c r="Q982" s="259"/>
      <c r="R982" s="259"/>
      <c r="S982" s="259"/>
      <c r="T982" s="259"/>
      <c r="U982" s="259"/>
      <c r="V982" s="259"/>
      <c r="W982" s="259"/>
      <c r="X982" s="259"/>
      <c r="Y982" s="259"/>
      <c r="Z982" s="259"/>
      <c r="AA982" s="259"/>
    </row>
    <row r="983" spans="1:27" s="258" customFormat="1" ht="16">
      <c r="A983" s="663" t="s">
        <v>596</v>
      </c>
      <c r="B983" s="664"/>
      <c r="C983" s="259"/>
      <c r="D983" s="286" t="s">
        <v>89</v>
      </c>
      <c r="E983" s="259"/>
      <c r="F983" s="259" t="s">
        <v>597</v>
      </c>
      <c r="G983" s="259"/>
      <c r="H983" s="259"/>
      <c r="I983" s="259"/>
      <c r="J983" s="259"/>
      <c r="K983" s="259"/>
      <c r="L983" s="259"/>
      <c r="M983" s="259"/>
      <c r="N983" s="259"/>
      <c r="O983" s="259"/>
      <c r="P983" s="259"/>
      <c r="Q983" s="259"/>
      <c r="R983" s="259"/>
      <c r="S983" s="259"/>
      <c r="T983" s="259"/>
      <c r="U983" s="259"/>
      <c r="V983" s="259"/>
      <c r="W983" s="259"/>
      <c r="X983" s="259"/>
      <c r="Y983" s="259"/>
      <c r="Z983" s="259"/>
      <c r="AA983" s="259"/>
    </row>
    <row r="984" spans="1:27" s="258" customFormat="1" ht="16">
      <c r="A984" s="663" t="s">
        <v>598</v>
      </c>
      <c r="B984" s="664"/>
      <c r="C984" s="259"/>
      <c r="D984" s="286" t="s">
        <v>89</v>
      </c>
      <c r="E984" s="259"/>
      <c r="F984" s="259" t="s">
        <v>599</v>
      </c>
      <c r="G984" s="259"/>
      <c r="H984" s="259"/>
      <c r="I984" s="259"/>
      <c r="J984" s="259"/>
      <c r="K984" s="259"/>
      <c r="L984" s="259"/>
      <c r="M984" s="259"/>
      <c r="N984" s="259"/>
      <c r="O984" s="259"/>
      <c r="P984" s="259"/>
      <c r="Q984" s="259"/>
      <c r="R984" s="259"/>
      <c r="S984" s="259"/>
      <c r="T984" s="259"/>
      <c r="U984" s="259"/>
      <c r="V984" s="259"/>
      <c r="W984" s="259"/>
      <c r="X984" s="259"/>
      <c r="Y984" s="259"/>
      <c r="Z984" s="259"/>
      <c r="AA984" s="259"/>
    </row>
    <row r="985" spans="1:27" s="258" customFormat="1" ht="16">
      <c r="A985" s="663" t="s">
        <v>600</v>
      </c>
      <c r="B985" s="664"/>
      <c r="C985" s="259"/>
      <c r="D985" s="286" t="s">
        <v>88</v>
      </c>
      <c r="E985" s="259"/>
      <c r="F985" s="259" t="s">
        <v>601</v>
      </c>
      <c r="G985" s="259"/>
      <c r="H985" s="259"/>
      <c r="I985" s="259"/>
      <c r="J985" s="259"/>
      <c r="K985" s="259"/>
      <c r="L985" s="259"/>
      <c r="M985" s="259"/>
      <c r="N985" s="259"/>
      <c r="O985" s="259"/>
      <c r="P985" s="259"/>
      <c r="Q985" s="259"/>
      <c r="R985" s="259"/>
      <c r="S985" s="259"/>
      <c r="T985" s="259"/>
      <c r="U985" s="259"/>
      <c r="V985" s="259"/>
      <c r="W985" s="259"/>
      <c r="X985" s="259"/>
      <c r="Y985" s="259"/>
      <c r="Z985" s="259"/>
      <c r="AA985" s="259"/>
    </row>
    <row r="986" spans="1:27" s="258" customFormat="1" ht="16">
      <c r="A986" s="259" t="s">
        <v>602</v>
      </c>
      <c r="B986" s="259"/>
      <c r="C986" s="259"/>
      <c r="D986" s="286" t="s">
        <v>89</v>
      </c>
      <c r="E986" s="259"/>
      <c r="F986" s="259" t="s">
        <v>603</v>
      </c>
      <c r="G986" s="259"/>
      <c r="H986" s="259"/>
      <c r="I986" s="259"/>
      <c r="J986" s="259"/>
      <c r="K986" s="259"/>
      <c r="L986" s="259"/>
      <c r="M986" s="259"/>
      <c r="N986" s="259"/>
      <c r="O986" s="259"/>
      <c r="P986" s="259"/>
      <c r="Q986" s="259"/>
      <c r="R986" s="259"/>
      <c r="S986" s="259"/>
      <c r="T986" s="259"/>
      <c r="U986" s="259"/>
      <c r="V986" s="259"/>
      <c r="W986" s="259"/>
      <c r="X986" s="259"/>
      <c r="Y986" s="259"/>
      <c r="Z986" s="259"/>
      <c r="AA986" s="259"/>
    </row>
    <row r="987" spans="1:27" s="258" customFormat="1" ht="16">
      <c r="A987" s="259" t="s">
        <v>458</v>
      </c>
      <c r="B987" s="259"/>
      <c r="C987" s="259"/>
      <c r="D987" s="288" t="s">
        <v>91</v>
      </c>
      <c r="E987" s="259"/>
      <c r="F987" s="259" t="s">
        <v>604</v>
      </c>
      <c r="G987" s="259"/>
      <c r="H987" s="259"/>
      <c r="I987" s="259"/>
      <c r="J987" s="259"/>
      <c r="K987" s="259"/>
      <c r="L987" s="259"/>
      <c r="M987" s="259"/>
      <c r="N987" s="259"/>
      <c r="O987" s="259"/>
      <c r="P987" s="259"/>
      <c r="Q987" s="259"/>
      <c r="R987" s="259"/>
      <c r="S987" s="259"/>
      <c r="T987" s="259"/>
      <c r="U987" s="259"/>
      <c r="V987" s="259"/>
      <c r="W987" s="259"/>
      <c r="X987" s="259"/>
      <c r="Y987" s="259"/>
      <c r="Z987" s="259"/>
      <c r="AA987" s="259"/>
    </row>
    <row r="988" spans="1:27" s="258" customFormat="1" ht="16">
      <c r="A988" s="259" t="s">
        <v>461</v>
      </c>
      <c r="B988" s="259"/>
      <c r="C988" s="259"/>
      <c r="D988" s="286" t="s">
        <v>89</v>
      </c>
      <c r="E988" s="259"/>
      <c r="F988" s="259" t="s">
        <v>605</v>
      </c>
      <c r="G988" s="259"/>
      <c r="H988" s="259"/>
      <c r="I988" s="259"/>
      <c r="J988" s="259"/>
      <c r="K988" s="259"/>
      <c r="L988" s="259"/>
      <c r="M988" s="259"/>
      <c r="N988" s="259"/>
      <c r="O988" s="259"/>
      <c r="P988" s="259"/>
      <c r="Q988" s="259"/>
      <c r="R988" s="259"/>
      <c r="S988" s="259"/>
      <c r="T988" s="259"/>
      <c r="U988" s="259"/>
      <c r="V988" s="259"/>
      <c r="W988" s="259"/>
      <c r="X988" s="259"/>
      <c r="Y988" s="259"/>
      <c r="Z988" s="259"/>
      <c r="AA988" s="259"/>
    </row>
    <row r="989" spans="1:27" s="258" customFormat="1" ht="16">
      <c r="A989" s="259" t="s">
        <v>606</v>
      </c>
      <c r="B989" s="259"/>
      <c r="C989" s="259"/>
      <c r="D989" s="286" t="s">
        <v>88</v>
      </c>
      <c r="E989" s="259"/>
      <c r="F989" s="259" t="s">
        <v>607</v>
      </c>
      <c r="G989" s="259"/>
      <c r="H989" s="259"/>
      <c r="I989" s="259"/>
      <c r="J989" s="259"/>
      <c r="K989" s="259"/>
      <c r="L989" s="259"/>
      <c r="M989" s="259"/>
      <c r="N989" s="259"/>
      <c r="O989" s="259"/>
      <c r="P989" s="259"/>
      <c r="Q989" s="259"/>
      <c r="R989" s="259"/>
      <c r="S989" s="259"/>
      <c r="T989" s="259"/>
      <c r="U989" s="259"/>
      <c r="V989" s="259"/>
      <c r="W989" s="259"/>
      <c r="X989" s="259"/>
      <c r="Y989" s="259"/>
      <c r="Z989" s="259"/>
      <c r="AA989" s="259"/>
    </row>
    <row r="990" spans="1:27" s="258" customFormat="1" ht="16">
      <c r="A990" s="259" t="s">
        <v>608</v>
      </c>
      <c r="B990" s="259"/>
      <c r="C990" s="259"/>
      <c r="D990" s="288" t="s">
        <v>91</v>
      </c>
      <c r="E990" s="259"/>
      <c r="F990" s="259" t="s">
        <v>609</v>
      </c>
      <c r="G990" s="259"/>
      <c r="H990" s="259"/>
      <c r="I990" s="259"/>
      <c r="J990" s="259"/>
      <c r="K990" s="259"/>
      <c r="L990" s="259"/>
      <c r="M990" s="259"/>
      <c r="N990" s="259"/>
      <c r="O990" s="259"/>
      <c r="P990" s="259"/>
      <c r="Q990" s="259"/>
      <c r="R990" s="259"/>
      <c r="S990" s="259"/>
      <c r="T990" s="259"/>
      <c r="U990" s="259"/>
      <c r="V990" s="259"/>
      <c r="W990" s="259"/>
      <c r="X990" s="259"/>
      <c r="Y990" s="259"/>
      <c r="Z990" s="259"/>
      <c r="AA990" s="259"/>
    </row>
    <row r="991" spans="1:27" s="258" customFormat="1" ht="16">
      <c r="A991" s="259" t="s">
        <v>610</v>
      </c>
      <c r="B991" s="259"/>
      <c r="C991" s="259"/>
      <c r="D991" s="286" t="s">
        <v>89</v>
      </c>
      <c r="E991" s="259"/>
      <c r="F991" s="259"/>
      <c r="G991" s="259"/>
      <c r="H991" s="259"/>
      <c r="I991" s="259"/>
      <c r="J991" s="259"/>
      <c r="K991" s="259"/>
      <c r="L991" s="259"/>
      <c r="M991" s="259"/>
      <c r="N991" s="259"/>
      <c r="O991" s="259"/>
      <c r="P991" s="259"/>
      <c r="Q991" s="259"/>
      <c r="R991" s="259"/>
      <c r="S991" s="259"/>
      <c r="T991" s="259"/>
      <c r="U991" s="259"/>
      <c r="V991" s="259"/>
      <c r="W991" s="259"/>
      <c r="X991" s="259"/>
      <c r="Y991" s="259"/>
      <c r="Z991" s="259"/>
      <c r="AA991" s="259"/>
    </row>
    <row r="992" spans="1:27" s="258" customFormat="1" ht="16">
      <c r="A992" s="259" t="s">
        <v>611</v>
      </c>
      <c r="B992" s="259"/>
      <c r="C992" s="259"/>
      <c r="D992" s="288" t="s">
        <v>91</v>
      </c>
      <c r="E992" s="259"/>
      <c r="F992" s="259" t="s">
        <v>612</v>
      </c>
      <c r="G992" s="259"/>
      <c r="H992" s="259"/>
      <c r="I992" s="259"/>
      <c r="J992" s="259"/>
      <c r="K992" s="259"/>
      <c r="L992" s="259"/>
      <c r="M992" s="259"/>
      <c r="N992" s="259"/>
      <c r="O992" s="259"/>
      <c r="P992" s="259"/>
      <c r="Q992" s="259"/>
      <c r="R992" s="259"/>
      <c r="S992" s="259"/>
      <c r="T992" s="259"/>
      <c r="U992" s="259"/>
      <c r="V992" s="259"/>
      <c r="W992" s="259"/>
      <c r="X992" s="259"/>
      <c r="Y992" s="259"/>
      <c r="Z992" s="259"/>
      <c r="AA992" s="259"/>
    </row>
    <row r="993" spans="1:27" s="258" customFormat="1" ht="16">
      <c r="A993" s="259" t="s">
        <v>585</v>
      </c>
      <c r="B993" s="259"/>
      <c r="C993" s="259"/>
      <c r="D993" s="286" t="s">
        <v>88</v>
      </c>
      <c r="E993" s="259"/>
      <c r="F993" s="259" t="s">
        <v>613</v>
      </c>
      <c r="G993" s="259"/>
      <c r="H993" s="259"/>
      <c r="I993" s="259"/>
      <c r="J993" s="259"/>
      <c r="K993" s="259"/>
      <c r="L993" s="259"/>
      <c r="M993" s="259"/>
      <c r="N993" s="259"/>
      <c r="O993" s="259"/>
      <c r="P993" s="259"/>
      <c r="Q993" s="259"/>
      <c r="R993" s="259"/>
      <c r="S993" s="259"/>
      <c r="T993" s="259"/>
      <c r="U993" s="259"/>
      <c r="V993" s="259"/>
      <c r="W993" s="259"/>
      <c r="X993" s="259"/>
      <c r="Y993" s="259"/>
      <c r="Z993" s="259"/>
      <c r="AA993" s="259"/>
    </row>
    <row r="994" spans="1:27" s="258" customFormat="1" ht="16">
      <c r="A994" s="259" t="s">
        <v>467</v>
      </c>
      <c r="B994" s="259"/>
      <c r="C994" s="259"/>
      <c r="D994" s="288" t="s">
        <v>91</v>
      </c>
      <c r="E994" s="259"/>
      <c r="F994" s="259" t="s">
        <v>614</v>
      </c>
      <c r="G994" s="259"/>
      <c r="H994" s="259"/>
      <c r="I994" s="259"/>
      <c r="J994" s="259"/>
      <c r="K994" s="259"/>
      <c r="L994" s="259"/>
      <c r="M994" s="259"/>
      <c r="N994" s="259"/>
      <c r="O994" s="259"/>
      <c r="P994" s="259"/>
      <c r="Q994" s="259"/>
      <c r="R994" s="259"/>
      <c r="S994" s="259"/>
      <c r="T994" s="259"/>
      <c r="U994" s="259"/>
      <c r="V994" s="259"/>
      <c r="W994" s="259"/>
      <c r="X994" s="259"/>
      <c r="Y994" s="259"/>
      <c r="Z994" s="259"/>
      <c r="AA994" s="259"/>
    </row>
    <row r="995" spans="1:27" s="258" customFormat="1" ht="16">
      <c r="A995" s="260"/>
      <c r="B995" s="259"/>
      <c r="C995" s="259"/>
      <c r="E995" s="259"/>
      <c r="F995" s="259"/>
      <c r="G995" s="259"/>
      <c r="H995" s="259"/>
      <c r="I995" s="259"/>
      <c r="J995" s="259"/>
      <c r="K995" s="259"/>
      <c r="L995" s="259"/>
      <c r="M995" s="259"/>
      <c r="N995" s="259"/>
      <c r="O995" s="259"/>
      <c r="P995" s="259"/>
      <c r="Q995" s="259"/>
      <c r="R995" s="259"/>
      <c r="S995" s="259"/>
      <c r="T995" s="259"/>
      <c r="U995" s="259"/>
      <c r="V995" s="259"/>
      <c r="W995" s="259"/>
      <c r="X995" s="259"/>
      <c r="Y995" s="259"/>
      <c r="Z995" s="259"/>
      <c r="AA995" s="259"/>
    </row>
    <row r="996" spans="1:27" s="258" customFormat="1" ht="16">
      <c r="A996" s="260" t="s">
        <v>615</v>
      </c>
      <c r="B996" s="259"/>
      <c r="C996" s="259"/>
      <c r="D996" s="259"/>
      <c r="E996" s="259"/>
      <c r="F996" s="259"/>
      <c r="G996" s="259"/>
      <c r="H996" s="259"/>
      <c r="I996" s="259"/>
      <c r="J996" s="259"/>
      <c r="K996" s="259"/>
      <c r="L996" s="259"/>
      <c r="M996" s="259"/>
      <c r="N996" s="259"/>
      <c r="O996" s="259"/>
      <c r="P996" s="259"/>
      <c r="Q996" s="259"/>
      <c r="R996" s="259"/>
      <c r="S996" s="259"/>
      <c r="T996" s="259"/>
      <c r="U996" s="259"/>
      <c r="V996" s="259"/>
      <c r="W996" s="259"/>
      <c r="X996" s="259"/>
      <c r="Y996" s="259"/>
      <c r="Z996" s="259"/>
      <c r="AA996" s="259"/>
    </row>
    <row r="997" spans="1:27" s="258" customFormat="1" ht="16">
      <c r="A997" s="260" t="s">
        <v>616</v>
      </c>
      <c r="B997" s="259"/>
      <c r="C997" s="259"/>
      <c r="D997" s="259"/>
      <c r="E997" s="259"/>
      <c r="F997" s="259"/>
      <c r="G997" s="259"/>
      <c r="H997" s="259"/>
      <c r="I997" s="259"/>
      <c r="J997" s="259"/>
      <c r="K997" s="259"/>
      <c r="L997" s="259"/>
      <c r="M997" s="259"/>
      <c r="N997" s="259"/>
      <c r="O997" s="259"/>
      <c r="P997" s="259"/>
      <c r="Q997" s="259"/>
      <c r="R997" s="259"/>
      <c r="S997" s="259"/>
      <c r="T997" s="259"/>
      <c r="U997" s="259"/>
      <c r="V997" s="259"/>
      <c r="W997" s="259"/>
      <c r="X997" s="259"/>
      <c r="Y997" s="259"/>
      <c r="Z997" s="259"/>
      <c r="AA997" s="259"/>
    </row>
    <row r="998" spans="1:27" s="258" customFormat="1" ht="16">
      <c r="A998" s="260" t="s">
        <v>617</v>
      </c>
      <c r="B998" s="259"/>
      <c r="C998" s="259"/>
      <c r="D998" s="259"/>
      <c r="E998" s="259"/>
      <c r="F998" s="259"/>
      <c r="G998" s="259"/>
      <c r="H998" s="259"/>
      <c r="I998" s="259"/>
      <c r="J998" s="259"/>
      <c r="K998" s="259"/>
      <c r="L998" s="259"/>
      <c r="M998" s="259"/>
      <c r="N998" s="259"/>
      <c r="O998" s="259"/>
      <c r="P998" s="259"/>
      <c r="Q998" s="259"/>
      <c r="R998" s="259"/>
      <c r="S998" s="259"/>
      <c r="T998" s="259"/>
      <c r="U998" s="259"/>
      <c r="V998" s="259"/>
      <c r="W998" s="259"/>
      <c r="X998" s="259"/>
      <c r="Y998" s="259"/>
      <c r="Z998" s="259"/>
      <c r="AA998" s="259"/>
    </row>
    <row r="999" spans="1:27" s="258" customFormat="1" ht="26">
      <c r="A999" s="289"/>
      <c r="B999" s="259"/>
      <c r="C999" s="259"/>
      <c r="D999" s="259"/>
      <c r="E999" s="259"/>
      <c r="F999" s="259"/>
      <c r="G999" s="259"/>
      <c r="H999" s="259"/>
      <c r="I999" s="259"/>
      <c r="J999" s="259"/>
      <c r="K999" s="259"/>
      <c r="L999" s="259"/>
      <c r="M999" s="259"/>
      <c r="N999" s="259"/>
      <c r="O999" s="259"/>
      <c r="P999" s="259"/>
      <c r="Q999" s="259"/>
      <c r="R999" s="259"/>
      <c r="S999" s="259"/>
      <c r="T999" s="259"/>
      <c r="U999" s="259"/>
      <c r="V999" s="259"/>
      <c r="W999" s="259"/>
      <c r="X999" s="259"/>
      <c r="Y999" s="259"/>
      <c r="Z999" s="259"/>
      <c r="AA999" s="259"/>
    </row>
    <row r="1000" spans="1:27" s="258" customFormat="1" ht="68">
      <c r="A1000" s="290" t="s">
        <v>564</v>
      </c>
      <c r="B1000" s="291"/>
      <c r="C1000" s="291"/>
      <c r="D1000" s="262"/>
      <c r="E1000" s="262" t="s">
        <v>565</v>
      </c>
      <c r="F1000" s="292" t="s">
        <v>618</v>
      </c>
      <c r="G1000" s="292" t="s">
        <v>619</v>
      </c>
      <c r="H1000" s="292" t="s">
        <v>620</v>
      </c>
      <c r="I1000" s="292" t="s">
        <v>621</v>
      </c>
      <c r="J1000" s="292" t="s">
        <v>622</v>
      </c>
      <c r="K1000" s="292" t="s">
        <v>623</v>
      </c>
      <c r="L1000" s="292" t="s">
        <v>624</v>
      </c>
      <c r="M1000" s="292" t="s">
        <v>625</v>
      </c>
      <c r="N1000" s="292" t="s">
        <v>626</v>
      </c>
      <c r="O1000" s="292" t="s">
        <v>627</v>
      </c>
      <c r="P1000" s="264"/>
      <c r="Q1000" s="264"/>
      <c r="R1000" s="259"/>
      <c r="S1000" s="259"/>
      <c r="T1000" s="259"/>
      <c r="U1000" s="259"/>
      <c r="V1000" s="259"/>
      <c r="W1000" s="259"/>
      <c r="X1000" s="259"/>
      <c r="Y1000" s="259"/>
      <c r="Z1000" s="259"/>
      <c r="AA1000" s="259"/>
    </row>
    <row r="1001" spans="1:27" s="278" customFormat="1" ht="16">
      <c r="A1001" s="293" t="s">
        <v>566</v>
      </c>
      <c r="B1001" s="264"/>
      <c r="C1001" s="264"/>
      <c r="D1001" s="264"/>
      <c r="E1001" s="263">
        <v>800000</v>
      </c>
      <c r="F1001" s="263">
        <f>E1001</f>
        <v>800000</v>
      </c>
      <c r="G1001" s="277"/>
      <c r="H1001" s="277"/>
      <c r="I1001" s="277"/>
      <c r="J1001" s="277"/>
      <c r="K1001" s="277"/>
      <c r="L1001" s="277"/>
      <c r="M1001" s="277"/>
      <c r="N1001" s="277"/>
      <c r="O1001" s="277"/>
      <c r="P1001" s="277"/>
      <c r="Q1001" s="264"/>
      <c r="R1001" s="264"/>
      <c r="S1001" s="264"/>
      <c r="T1001" s="264"/>
      <c r="U1001" s="264"/>
      <c r="V1001" s="264"/>
      <c r="W1001" s="264"/>
      <c r="X1001" s="264"/>
      <c r="Y1001" s="264"/>
      <c r="Z1001" s="264"/>
      <c r="AA1001" s="264"/>
    </row>
    <row r="1002" spans="1:27" s="278" customFormat="1" ht="16">
      <c r="A1002" s="293" t="s">
        <v>628</v>
      </c>
      <c r="B1002" s="264"/>
      <c r="C1002" s="264"/>
      <c r="D1002" s="264"/>
      <c r="E1002" s="263">
        <v>50000</v>
      </c>
      <c r="F1002" s="265">
        <f t="shared" ref="F1002:F1003" si="19">-E1002</f>
        <v>-50000</v>
      </c>
      <c r="G1002" s="277"/>
      <c r="H1002" s="277"/>
      <c r="I1002" s="277"/>
      <c r="J1002" s="277"/>
      <c r="K1002" s="277"/>
      <c r="L1002" s="277"/>
      <c r="M1002" s="277"/>
      <c r="N1002" s="277"/>
      <c r="O1002" s="277"/>
      <c r="P1002" s="277"/>
      <c r="Q1002" s="264"/>
      <c r="R1002" s="264"/>
      <c r="S1002" s="264"/>
      <c r="T1002" s="264"/>
      <c r="U1002" s="264"/>
      <c r="V1002" s="264"/>
      <c r="W1002" s="264"/>
      <c r="X1002" s="264"/>
      <c r="Y1002" s="264"/>
      <c r="Z1002" s="264"/>
      <c r="AA1002" s="264"/>
    </row>
    <row r="1003" spans="1:27" s="278" customFormat="1" ht="17" thickBot="1">
      <c r="A1003" s="293" t="s">
        <v>568</v>
      </c>
      <c r="B1003" s="264"/>
      <c r="C1003" s="264"/>
      <c r="D1003" s="264"/>
      <c r="E1003" s="263">
        <v>20000</v>
      </c>
      <c r="F1003" s="265">
        <f t="shared" si="19"/>
        <v>-20000</v>
      </c>
      <c r="G1003" s="264"/>
      <c r="H1003" s="264"/>
      <c r="I1003" s="264"/>
      <c r="J1003" s="264"/>
      <c r="K1003" s="264"/>
      <c r="L1003" s="264"/>
      <c r="M1003" s="264"/>
      <c r="N1003" s="264"/>
      <c r="O1003" s="264"/>
      <c r="P1003" s="264"/>
      <c r="Q1003" s="264"/>
      <c r="R1003" s="264"/>
      <c r="S1003" s="264"/>
      <c r="T1003" s="264"/>
      <c r="U1003" s="264"/>
      <c r="V1003" s="264"/>
      <c r="W1003" s="264"/>
      <c r="X1003" s="264"/>
      <c r="Y1003" s="264"/>
      <c r="Z1003" s="264"/>
      <c r="AA1003" s="264"/>
    </row>
    <row r="1004" spans="1:27" s="278" customFormat="1" ht="16">
      <c r="A1004" s="293" t="s">
        <v>629</v>
      </c>
      <c r="B1004" s="264"/>
      <c r="C1004" s="264"/>
      <c r="D1004" s="264"/>
      <c r="E1004" s="263">
        <v>150000</v>
      </c>
      <c r="F1004" s="264"/>
      <c r="G1004" s="294">
        <f>E1004</f>
        <v>150000</v>
      </c>
      <c r="H1004" s="264"/>
      <c r="I1004" s="264"/>
      <c r="J1004" s="264"/>
      <c r="K1004" s="264"/>
      <c r="L1004" s="264"/>
      <c r="M1004" s="264"/>
      <c r="N1004" s="264"/>
      <c r="O1004" s="264"/>
      <c r="P1004" s="264"/>
      <c r="Q1004" s="264"/>
      <c r="R1004" s="264"/>
      <c r="S1004" s="264"/>
      <c r="T1004" s="264"/>
      <c r="U1004" s="264"/>
      <c r="V1004" s="264"/>
      <c r="W1004" s="264"/>
      <c r="X1004" s="264"/>
      <c r="Y1004" s="264"/>
      <c r="Z1004" s="264"/>
      <c r="AA1004" s="264"/>
    </row>
    <row r="1005" spans="1:27" s="278" customFormat="1" ht="16">
      <c r="A1005" s="293" t="s">
        <v>570</v>
      </c>
      <c r="B1005" s="264"/>
      <c r="C1005" s="264"/>
      <c r="D1005" s="264"/>
      <c r="E1005" s="263">
        <v>20000</v>
      </c>
      <c r="F1005" s="264"/>
      <c r="G1005" s="295">
        <f t="shared" ref="G1005:G1006" si="20">-E1005</f>
        <v>-20000</v>
      </c>
      <c r="H1005" s="264"/>
      <c r="I1005" s="264"/>
      <c r="J1005" s="264"/>
      <c r="K1005" s="264"/>
      <c r="L1005" s="264"/>
      <c r="M1005" s="264"/>
      <c r="N1005" s="264"/>
      <c r="O1005" s="264"/>
      <c r="P1005" s="264"/>
      <c r="Q1005" s="264"/>
      <c r="R1005" s="264"/>
      <c r="S1005" s="264"/>
      <c r="T1005" s="264"/>
      <c r="U1005" s="264"/>
      <c r="V1005" s="264"/>
      <c r="W1005" s="264"/>
      <c r="X1005" s="264"/>
      <c r="Y1005" s="264"/>
      <c r="Z1005" s="264"/>
      <c r="AA1005" s="264"/>
    </row>
    <row r="1006" spans="1:27" s="278" customFormat="1" ht="17" thickBot="1">
      <c r="A1006" s="293" t="s">
        <v>571</v>
      </c>
      <c r="B1006" s="264"/>
      <c r="C1006" s="264"/>
      <c r="D1006" s="264"/>
      <c r="E1006" s="263">
        <v>5000</v>
      </c>
      <c r="F1006" s="277"/>
      <c r="G1006" s="296">
        <f t="shared" si="20"/>
        <v>-5000</v>
      </c>
      <c r="H1006" s="277"/>
      <c r="I1006" s="277"/>
      <c r="J1006" s="277"/>
      <c r="K1006" s="277"/>
      <c r="L1006" s="277"/>
      <c r="M1006" s="277"/>
      <c r="N1006" s="277"/>
      <c r="O1006" s="277"/>
      <c r="P1006" s="277"/>
      <c r="Q1006" s="264"/>
      <c r="R1006" s="264"/>
      <c r="S1006" s="264"/>
      <c r="T1006" s="264"/>
      <c r="U1006" s="264"/>
      <c r="V1006" s="264"/>
      <c r="W1006" s="264"/>
      <c r="X1006" s="264"/>
      <c r="Y1006" s="264"/>
      <c r="Z1006" s="264"/>
      <c r="AA1006" s="264"/>
    </row>
    <row r="1007" spans="1:27" s="278" customFormat="1" ht="16">
      <c r="A1007" s="293" t="s">
        <v>630</v>
      </c>
      <c r="B1007" s="264"/>
      <c r="C1007" s="264"/>
      <c r="D1007" s="264"/>
      <c r="E1007" s="263">
        <v>30000</v>
      </c>
      <c r="F1007" s="264"/>
      <c r="G1007" s="263">
        <f>E1007</f>
        <v>30000</v>
      </c>
      <c r="H1007" s="264"/>
      <c r="I1007" s="264"/>
      <c r="J1007" s="264"/>
      <c r="K1007" s="264"/>
      <c r="L1007" s="264"/>
      <c r="M1007" s="264"/>
      <c r="N1007" s="264"/>
      <c r="O1007" s="264"/>
      <c r="P1007" s="264"/>
      <c r="Q1007" s="264"/>
      <c r="R1007" s="264"/>
      <c r="S1007" s="264"/>
      <c r="T1007" s="264"/>
      <c r="U1007" s="264"/>
      <c r="V1007" s="264"/>
      <c r="W1007" s="264"/>
      <c r="X1007" s="264"/>
      <c r="Y1007" s="264"/>
      <c r="Z1007" s="264"/>
      <c r="AA1007" s="264"/>
    </row>
    <row r="1008" spans="1:27" s="278" customFormat="1" ht="16">
      <c r="A1008" s="293" t="s">
        <v>631</v>
      </c>
      <c r="B1008" s="264"/>
      <c r="C1008" s="264"/>
      <c r="D1008" s="264"/>
      <c r="E1008" s="263">
        <v>40000</v>
      </c>
      <c r="F1008" s="264"/>
      <c r="G1008" s="265">
        <f>-E1008</f>
        <v>-40000</v>
      </c>
      <c r="H1008" s="264"/>
      <c r="I1008" s="264"/>
      <c r="J1008" s="264"/>
      <c r="K1008" s="264"/>
      <c r="L1008" s="264"/>
      <c r="M1008" s="264"/>
      <c r="N1008" s="264"/>
      <c r="O1008" s="264"/>
      <c r="P1008" s="264"/>
      <c r="Q1008" s="264"/>
      <c r="R1008" s="264"/>
      <c r="S1008" s="264"/>
      <c r="T1008" s="264"/>
      <c r="U1008" s="264"/>
      <c r="V1008" s="264"/>
      <c r="W1008" s="264"/>
      <c r="X1008" s="264"/>
      <c r="Y1008" s="264"/>
      <c r="Z1008" s="264"/>
      <c r="AA1008" s="264"/>
    </row>
    <row r="1009" spans="1:27" s="278" customFormat="1" ht="16">
      <c r="A1009" s="293" t="s">
        <v>632</v>
      </c>
      <c r="B1009" s="264"/>
      <c r="C1009" s="264"/>
      <c r="D1009" s="264"/>
      <c r="E1009" s="263">
        <v>17000</v>
      </c>
      <c r="F1009" s="264"/>
      <c r="G1009" s="264"/>
      <c r="H1009" s="264"/>
      <c r="I1009" s="263">
        <f t="shared" ref="I1009:I1012" si="21">E1009</f>
        <v>17000</v>
      </c>
      <c r="J1009" s="264"/>
      <c r="K1009" s="264"/>
      <c r="L1009" s="264"/>
      <c r="M1009" s="264"/>
      <c r="N1009" s="264"/>
      <c r="O1009" s="264"/>
      <c r="P1009" s="264"/>
      <c r="Q1009" s="264"/>
      <c r="R1009" s="264"/>
      <c r="S1009" s="264"/>
      <c r="T1009" s="264"/>
      <c r="U1009" s="264"/>
      <c r="V1009" s="264"/>
      <c r="W1009" s="264"/>
      <c r="X1009" s="264"/>
      <c r="Y1009" s="264"/>
      <c r="Z1009" s="264"/>
      <c r="AA1009" s="264"/>
    </row>
    <row r="1010" spans="1:27" s="278" customFormat="1" ht="16">
      <c r="A1010" s="293" t="s">
        <v>575</v>
      </c>
      <c r="B1010" s="264"/>
      <c r="C1010" s="264"/>
      <c r="D1010" s="264"/>
      <c r="E1010" s="263">
        <v>40000</v>
      </c>
      <c r="F1010" s="264"/>
      <c r="G1010" s="264"/>
      <c r="H1010" s="264"/>
      <c r="I1010" s="263">
        <f t="shared" si="21"/>
        <v>40000</v>
      </c>
      <c r="J1010" s="264"/>
      <c r="K1010" s="264"/>
      <c r="L1010" s="264"/>
      <c r="M1010" s="264"/>
      <c r="N1010" s="264"/>
      <c r="O1010" s="264"/>
      <c r="P1010" s="264"/>
      <c r="Q1010" s="264"/>
      <c r="R1010" s="264"/>
      <c r="S1010" s="264"/>
      <c r="T1010" s="264"/>
      <c r="U1010" s="264"/>
      <c r="V1010" s="264"/>
      <c r="W1010" s="264"/>
      <c r="X1010" s="264"/>
      <c r="Y1010" s="264"/>
      <c r="Z1010" s="264"/>
      <c r="AA1010" s="264"/>
    </row>
    <row r="1011" spans="1:27" s="278" customFormat="1" ht="16">
      <c r="A1011" s="293" t="s">
        <v>576</v>
      </c>
      <c r="B1011" s="264"/>
      <c r="C1011" s="264"/>
      <c r="D1011" s="264"/>
      <c r="E1011" s="263">
        <v>12000</v>
      </c>
      <c r="F1011" s="264"/>
      <c r="G1011" s="264"/>
      <c r="H1011" s="264"/>
      <c r="I1011" s="263">
        <f t="shared" si="21"/>
        <v>12000</v>
      </c>
      <c r="J1011" s="264"/>
      <c r="K1011" s="264"/>
      <c r="L1011" s="264"/>
      <c r="M1011" s="264"/>
      <c r="N1011" s="264"/>
      <c r="O1011" s="264"/>
      <c r="P1011" s="264"/>
      <c r="Q1011" s="264"/>
      <c r="R1011" s="264"/>
      <c r="S1011" s="264"/>
      <c r="T1011" s="264"/>
      <c r="U1011" s="264"/>
      <c r="V1011" s="264"/>
      <c r="W1011" s="264"/>
      <c r="X1011" s="264"/>
      <c r="Y1011" s="264"/>
      <c r="Z1011" s="264"/>
      <c r="AA1011" s="264"/>
    </row>
    <row r="1012" spans="1:27" s="278" customFormat="1" ht="16">
      <c r="A1012" s="293" t="s">
        <v>577</v>
      </c>
      <c r="B1012" s="264"/>
      <c r="C1012" s="264"/>
      <c r="D1012" s="264"/>
      <c r="E1012" s="263">
        <v>18000</v>
      </c>
      <c r="F1012" s="264"/>
      <c r="G1012" s="264"/>
      <c r="H1012" s="264"/>
      <c r="I1012" s="263">
        <f t="shared" si="21"/>
        <v>18000</v>
      </c>
      <c r="J1012" s="264"/>
      <c r="K1012" s="264"/>
      <c r="L1012" s="264"/>
      <c r="M1012" s="264"/>
      <c r="N1012" s="264"/>
      <c r="O1012" s="264"/>
      <c r="P1012" s="264"/>
      <c r="Q1012" s="264"/>
      <c r="R1012" s="264"/>
      <c r="S1012" s="264"/>
      <c r="T1012" s="264"/>
      <c r="U1012" s="264"/>
      <c r="V1012" s="264"/>
      <c r="W1012" s="264"/>
      <c r="X1012" s="264"/>
      <c r="Y1012" s="264"/>
      <c r="Z1012" s="264"/>
      <c r="AA1012" s="264"/>
    </row>
    <row r="1013" spans="1:27" s="278" customFormat="1" ht="16">
      <c r="A1013" s="293" t="s">
        <v>578</v>
      </c>
      <c r="B1013" s="264"/>
      <c r="C1013" s="264"/>
      <c r="D1013" s="264"/>
      <c r="E1013" s="263">
        <v>11000</v>
      </c>
      <c r="F1013" s="264"/>
      <c r="G1013" s="264"/>
      <c r="H1013" s="263">
        <f t="shared" ref="H1013:H1014" si="22">E1013</f>
        <v>11000</v>
      </c>
      <c r="I1013" s="264"/>
      <c r="J1013" s="264"/>
      <c r="K1013" s="264"/>
      <c r="L1013" s="264"/>
      <c r="M1013" s="264"/>
      <c r="N1013" s="264"/>
      <c r="O1013" s="264"/>
      <c r="P1013" s="264"/>
      <c r="Q1013" s="264"/>
      <c r="R1013" s="264"/>
      <c r="S1013" s="264"/>
      <c r="T1013" s="264"/>
      <c r="U1013" s="264"/>
      <c r="V1013" s="264"/>
      <c r="W1013" s="264"/>
      <c r="X1013" s="264"/>
      <c r="Y1013" s="264"/>
      <c r="Z1013" s="264"/>
      <c r="AA1013" s="264"/>
    </row>
    <row r="1014" spans="1:27" s="278" customFormat="1" ht="16">
      <c r="A1014" s="293" t="s">
        <v>555</v>
      </c>
      <c r="B1014" s="264"/>
      <c r="C1014" s="264"/>
      <c r="D1014" s="264"/>
      <c r="E1014" s="263">
        <v>13000</v>
      </c>
      <c r="F1014" s="264"/>
      <c r="G1014" s="264"/>
      <c r="H1014" s="263">
        <f t="shared" si="22"/>
        <v>13000</v>
      </c>
      <c r="I1014" s="264"/>
      <c r="J1014" s="264"/>
      <c r="K1014" s="264"/>
      <c r="L1014" s="264"/>
      <c r="M1014" s="264"/>
      <c r="N1014" s="264"/>
      <c r="O1014" s="264"/>
      <c r="P1014" s="264"/>
      <c r="Q1014" s="264"/>
      <c r="R1014" s="264"/>
      <c r="S1014" s="264"/>
      <c r="T1014" s="264"/>
      <c r="U1014" s="264"/>
      <c r="V1014" s="264"/>
      <c r="W1014" s="264"/>
      <c r="X1014" s="264"/>
      <c r="Y1014" s="264"/>
      <c r="Z1014" s="264"/>
      <c r="AA1014" s="264"/>
    </row>
    <row r="1015" spans="1:27" s="278" customFormat="1" ht="16">
      <c r="A1015" s="293" t="s">
        <v>579</v>
      </c>
      <c r="B1015" s="264"/>
      <c r="C1015" s="264"/>
      <c r="D1015" s="264"/>
      <c r="E1015" s="263">
        <v>60000</v>
      </c>
      <c r="F1015" s="264"/>
      <c r="G1015" s="264"/>
      <c r="H1015" s="264"/>
      <c r="I1015" s="264"/>
      <c r="J1015" s="264"/>
      <c r="K1015" s="264"/>
      <c r="L1015" s="264"/>
      <c r="M1015" s="264"/>
      <c r="N1015" s="263">
        <f>E1015</f>
        <v>60000</v>
      </c>
      <c r="O1015" s="264"/>
      <c r="P1015" s="264"/>
      <c r="Q1015" s="264"/>
      <c r="R1015" s="264"/>
      <c r="S1015" s="264"/>
      <c r="T1015" s="264"/>
      <c r="U1015" s="264"/>
      <c r="V1015" s="264"/>
      <c r="W1015" s="264"/>
      <c r="X1015" s="264"/>
      <c r="Y1015" s="264"/>
      <c r="Z1015" s="264"/>
      <c r="AA1015" s="264"/>
    </row>
    <row r="1016" spans="1:27" s="278" customFormat="1" ht="16">
      <c r="A1016" s="293" t="s">
        <v>456</v>
      </c>
      <c r="B1016" s="264"/>
      <c r="C1016" s="264"/>
      <c r="D1016" s="264"/>
      <c r="E1016" s="263">
        <v>8000</v>
      </c>
      <c r="F1016" s="264"/>
      <c r="G1016" s="264"/>
      <c r="H1016" s="264"/>
      <c r="I1016" s="263">
        <f>E1016</f>
        <v>8000</v>
      </c>
      <c r="J1016" s="264"/>
      <c r="K1016" s="264"/>
      <c r="L1016" s="264"/>
      <c r="M1016" s="264"/>
      <c r="N1016" s="264"/>
      <c r="O1016" s="264"/>
      <c r="P1016" s="264"/>
      <c r="Q1016" s="264"/>
      <c r="R1016" s="264"/>
      <c r="S1016" s="264"/>
      <c r="T1016" s="264"/>
      <c r="U1016" s="264"/>
      <c r="V1016" s="264"/>
      <c r="W1016" s="264"/>
      <c r="X1016" s="264"/>
      <c r="Y1016" s="264"/>
      <c r="Z1016" s="264"/>
      <c r="AA1016" s="264"/>
    </row>
    <row r="1017" spans="1:27" s="278" customFormat="1" ht="16">
      <c r="A1017" s="293" t="s">
        <v>475</v>
      </c>
      <c r="B1017" s="264"/>
      <c r="C1017" s="264"/>
      <c r="D1017" s="264"/>
      <c r="E1017" s="263">
        <v>9000</v>
      </c>
      <c r="F1017" s="264"/>
      <c r="G1017" s="264"/>
      <c r="H1017" s="264"/>
      <c r="I1017" s="264"/>
      <c r="J1017" s="264"/>
      <c r="K1017" s="264"/>
      <c r="L1017" s="263">
        <f>E1017</f>
        <v>9000</v>
      </c>
      <c r="M1017" s="264"/>
      <c r="N1017" s="264"/>
      <c r="O1017" s="264"/>
      <c r="P1017" s="264"/>
      <c r="Q1017" s="264"/>
      <c r="R1017" s="264"/>
      <c r="S1017" s="264"/>
      <c r="T1017" s="264"/>
      <c r="U1017" s="264"/>
      <c r="V1017" s="264"/>
      <c r="W1017" s="264"/>
      <c r="X1017" s="264"/>
      <c r="Y1017" s="264"/>
      <c r="Z1017" s="264"/>
      <c r="AA1017" s="264"/>
    </row>
    <row r="1018" spans="1:27" s="278" customFormat="1" ht="16">
      <c r="A1018" s="293" t="s">
        <v>580</v>
      </c>
      <c r="B1018" s="264"/>
      <c r="C1018" s="264"/>
      <c r="D1018" s="264"/>
      <c r="E1018" s="263">
        <v>120000</v>
      </c>
      <c r="F1018" s="264"/>
      <c r="G1018" s="264"/>
      <c r="H1018" s="264"/>
      <c r="I1018" s="263">
        <f>E1018</f>
        <v>120000</v>
      </c>
      <c r="J1018" s="264"/>
      <c r="K1018" s="264"/>
      <c r="L1018" s="264"/>
      <c r="M1018" s="264"/>
      <c r="N1018" s="264"/>
      <c r="O1018" s="264"/>
      <c r="P1018" s="264"/>
      <c r="Q1018" s="264"/>
      <c r="R1018" s="264"/>
      <c r="S1018" s="264"/>
      <c r="T1018" s="264"/>
      <c r="U1018" s="264"/>
      <c r="V1018" s="264"/>
      <c r="W1018" s="264"/>
      <c r="X1018" s="264"/>
      <c r="Y1018" s="264"/>
      <c r="Z1018" s="264"/>
      <c r="AA1018" s="264"/>
    </row>
    <row r="1019" spans="1:27" s="278" customFormat="1" ht="16">
      <c r="A1019" s="293" t="s">
        <v>581</v>
      </c>
      <c r="B1019" s="264"/>
      <c r="C1019" s="264"/>
      <c r="D1019" s="264"/>
      <c r="E1019" s="263">
        <v>12000</v>
      </c>
      <c r="F1019" s="264"/>
      <c r="G1019" s="264"/>
      <c r="H1019" s="264"/>
      <c r="I1019" s="264"/>
      <c r="J1019" s="264"/>
      <c r="K1019" s="264"/>
      <c r="L1019" s="264"/>
      <c r="M1019" s="263">
        <f>E1019</f>
        <v>12000</v>
      </c>
      <c r="N1019" s="264"/>
      <c r="O1019" s="264"/>
      <c r="P1019" s="264"/>
      <c r="Q1019" s="264"/>
      <c r="R1019" s="264"/>
      <c r="S1019" s="264"/>
      <c r="T1019" s="264"/>
      <c r="U1019" s="264"/>
      <c r="V1019" s="264"/>
      <c r="W1019" s="264"/>
      <c r="X1019" s="264"/>
      <c r="Y1019" s="264"/>
      <c r="Z1019" s="264"/>
      <c r="AA1019" s="264"/>
    </row>
    <row r="1020" spans="1:27" s="278" customFormat="1" ht="16">
      <c r="A1020" s="293" t="s">
        <v>961</v>
      </c>
      <c r="B1020" s="264"/>
      <c r="C1020" s="264"/>
      <c r="D1020" s="264"/>
      <c r="E1020" s="263">
        <v>30000</v>
      </c>
      <c r="F1020" s="264"/>
      <c r="G1020" s="264"/>
      <c r="H1020" s="264"/>
      <c r="I1020" s="264"/>
      <c r="J1020" s="263">
        <f t="shared" ref="J1020:J1022" si="23">E1020</f>
        <v>30000</v>
      </c>
      <c r="K1020" s="264"/>
      <c r="L1020" s="264"/>
      <c r="M1020" s="264"/>
      <c r="N1020" s="264"/>
      <c r="O1020" s="264"/>
      <c r="P1020" s="264"/>
      <c r="Q1020" s="264"/>
      <c r="R1020" s="264"/>
      <c r="S1020" s="264"/>
      <c r="T1020" s="264"/>
      <c r="U1020" s="264"/>
      <c r="V1020" s="264"/>
      <c r="W1020" s="264"/>
      <c r="X1020" s="264"/>
      <c r="Y1020" s="264"/>
      <c r="Z1020" s="264"/>
      <c r="AA1020" s="264"/>
    </row>
    <row r="1021" spans="1:27" s="278" customFormat="1" ht="16">
      <c r="A1021" s="293" t="s">
        <v>583</v>
      </c>
      <c r="B1021" s="264"/>
      <c r="C1021" s="264"/>
      <c r="D1021" s="264"/>
      <c r="E1021" s="263">
        <v>50000</v>
      </c>
      <c r="F1021" s="264"/>
      <c r="G1021" s="264"/>
      <c r="H1021" s="264"/>
      <c r="I1021" s="264"/>
      <c r="J1021" s="263">
        <f t="shared" si="23"/>
        <v>50000</v>
      </c>
      <c r="K1021" s="264"/>
      <c r="L1021" s="264"/>
      <c r="M1021" s="264"/>
      <c r="N1021" s="264"/>
      <c r="O1021" s="264"/>
      <c r="P1021" s="264"/>
      <c r="Q1021" s="264"/>
      <c r="R1021" s="264"/>
      <c r="S1021" s="264"/>
      <c r="T1021" s="264"/>
      <c r="U1021" s="264"/>
      <c r="V1021" s="264"/>
      <c r="W1021" s="264"/>
      <c r="X1021" s="264"/>
      <c r="Y1021" s="264"/>
      <c r="Z1021" s="264"/>
      <c r="AA1021" s="264"/>
    </row>
    <row r="1022" spans="1:27" s="278" customFormat="1" ht="16">
      <c r="A1022" s="293" t="s">
        <v>633</v>
      </c>
      <c r="B1022" s="264"/>
      <c r="C1022" s="264"/>
      <c r="D1022" s="264"/>
      <c r="E1022" s="263">
        <v>100000</v>
      </c>
      <c r="F1022" s="264"/>
      <c r="G1022" s="264"/>
      <c r="H1022" s="264"/>
      <c r="I1022" s="264"/>
      <c r="J1022" s="263">
        <f t="shared" si="23"/>
        <v>100000</v>
      </c>
      <c r="K1022" s="264"/>
      <c r="L1022" s="264"/>
      <c r="M1022" s="264"/>
      <c r="N1022" s="264"/>
      <c r="O1022" s="264"/>
      <c r="P1022" s="264"/>
      <c r="Q1022" s="264"/>
      <c r="R1022" s="264"/>
      <c r="S1022" s="264"/>
      <c r="T1022" s="264"/>
      <c r="U1022" s="264"/>
      <c r="V1022" s="264"/>
      <c r="W1022" s="264"/>
      <c r="X1022" s="264"/>
      <c r="Y1022" s="264"/>
      <c r="Z1022" s="264"/>
      <c r="AA1022" s="264"/>
    </row>
    <row r="1023" spans="1:27" s="278" customFormat="1" ht="16">
      <c r="A1023" s="293" t="s">
        <v>551</v>
      </c>
      <c r="B1023" s="264"/>
      <c r="C1023" s="264"/>
      <c r="D1023" s="264"/>
      <c r="E1023" s="263">
        <v>35000</v>
      </c>
      <c r="F1023" s="297" t="s">
        <v>634</v>
      </c>
      <c r="G1023" s="297"/>
      <c r="H1023" s="297"/>
      <c r="I1023" s="297"/>
      <c r="J1023" s="297"/>
      <c r="K1023" s="297"/>
      <c r="L1023" s="297"/>
      <c r="M1023" s="297"/>
      <c r="N1023" s="297"/>
      <c r="O1023" s="264"/>
      <c r="P1023" s="264"/>
      <c r="Q1023" s="264"/>
      <c r="R1023" s="264"/>
      <c r="S1023" s="264"/>
      <c r="T1023" s="264"/>
      <c r="U1023" s="264"/>
      <c r="V1023" s="264"/>
      <c r="W1023" s="264"/>
      <c r="X1023" s="264"/>
      <c r="Y1023" s="264"/>
      <c r="Z1023" s="264"/>
      <c r="AA1023" s="264"/>
    </row>
    <row r="1024" spans="1:27" s="278" customFormat="1" ht="16">
      <c r="A1024" s="293" t="s">
        <v>585</v>
      </c>
      <c r="B1024" s="264"/>
      <c r="C1024" s="264"/>
      <c r="D1024" s="264"/>
      <c r="E1024" s="263">
        <v>120000</v>
      </c>
      <c r="F1024" s="264"/>
      <c r="G1024" s="264"/>
      <c r="H1024" s="264"/>
      <c r="I1024" s="264"/>
      <c r="J1024" s="264"/>
      <c r="K1024" s="264"/>
      <c r="L1024" s="264"/>
      <c r="M1024" s="264"/>
      <c r="N1024" s="264"/>
      <c r="O1024" s="263">
        <f>E1024</f>
        <v>120000</v>
      </c>
      <c r="P1024" s="264"/>
      <c r="Q1024" s="264"/>
      <c r="R1024" s="264"/>
      <c r="S1024" s="264"/>
      <c r="T1024" s="264"/>
      <c r="U1024" s="264"/>
      <c r="V1024" s="264"/>
      <c r="W1024" s="264"/>
      <c r="X1024" s="264"/>
      <c r="Y1024" s="264"/>
      <c r="Z1024" s="264"/>
      <c r="AA1024" s="264"/>
    </row>
    <row r="1025" spans="1:27" s="278" customFormat="1" ht="16">
      <c r="A1025" s="293" t="s">
        <v>635</v>
      </c>
      <c r="B1025" s="264"/>
      <c r="C1025" s="264"/>
      <c r="D1025" s="264"/>
      <c r="E1025" s="263">
        <v>440000</v>
      </c>
      <c r="F1025" s="297" t="s">
        <v>636</v>
      </c>
      <c r="G1025" s="264"/>
      <c r="H1025" s="264"/>
      <c r="I1025" s="264"/>
      <c r="J1025" s="264"/>
      <c r="K1025" s="264"/>
      <c r="L1025" s="264"/>
      <c r="M1025" s="264"/>
      <c r="N1025" s="264"/>
      <c r="O1025" s="264"/>
      <c r="P1025" s="264"/>
      <c r="Q1025" s="264"/>
      <c r="R1025" s="264"/>
      <c r="S1025" s="264"/>
      <c r="T1025" s="264"/>
      <c r="U1025" s="264"/>
      <c r="V1025" s="264"/>
      <c r="W1025" s="264"/>
      <c r="X1025" s="264"/>
      <c r="Y1025" s="264"/>
      <c r="Z1025" s="264"/>
      <c r="AA1025" s="264"/>
    </row>
    <row r="1026" spans="1:27" s="278" customFormat="1" ht="16">
      <c r="A1026" s="293" t="s">
        <v>587</v>
      </c>
      <c r="B1026" s="264"/>
      <c r="C1026" s="264"/>
      <c r="D1026" s="264"/>
      <c r="E1026" s="263">
        <v>20000</v>
      </c>
      <c r="F1026" s="264"/>
      <c r="G1026" s="264"/>
      <c r="H1026" s="264"/>
      <c r="I1026" s="263">
        <f t="shared" ref="I1026:I1027" si="24">E1026</f>
        <v>20000</v>
      </c>
      <c r="J1026" s="264"/>
      <c r="K1026" s="264"/>
      <c r="L1026" s="264"/>
      <c r="M1026" s="264"/>
      <c r="N1026" s="264"/>
      <c r="O1026" s="264"/>
      <c r="P1026" s="264"/>
      <c r="Q1026" s="264"/>
      <c r="R1026" s="264"/>
      <c r="S1026" s="264"/>
      <c r="T1026" s="264"/>
      <c r="U1026" s="264"/>
      <c r="V1026" s="264"/>
      <c r="W1026" s="264"/>
      <c r="X1026" s="264"/>
      <c r="Y1026" s="264"/>
      <c r="Z1026" s="264"/>
      <c r="AA1026" s="264"/>
    </row>
    <row r="1027" spans="1:27" s="278" customFormat="1" ht="16">
      <c r="A1027" s="293" t="s">
        <v>588</v>
      </c>
      <c r="B1027" s="264"/>
      <c r="C1027" s="264"/>
      <c r="D1027" s="264"/>
      <c r="E1027" s="263">
        <v>6000</v>
      </c>
      <c r="F1027" s="264"/>
      <c r="G1027" s="264"/>
      <c r="H1027" s="264"/>
      <c r="I1027" s="263">
        <f t="shared" si="24"/>
        <v>6000</v>
      </c>
      <c r="J1027" s="264"/>
      <c r="K1027" s="264"/>
      <c r="L1027" s="264"/>
      <c r="M1027" s="264"/>
      <c r="N1027" s="264"/>
      <c r="O1027" s="264"/>
      <c r="P1027" s="264"/>
      <c r="Q1027" s="264"/>
      <c r="R1027" s="264"/>
      <c r="S1027" s="264"/>
      <c r="T1027" s="264"/>
      <c r="U1027" s="264"/>
      <c r="V1027" s="264"/>
      <c r="W1027" s="264"/>
      <c r="X1027" s="264"/>
      <c r="Y1027" s="264"/>
      <c r="Z1027" s="264"/>
      <c r="AA1027" s="264"/>
    </row>
    <row r="1028" spans="1:27" s="278" customFormat="1" ht="16">
      <c r="A1028" s="298" t="s">
        <v>495</v>
      </c>
      <c r="B1028" s="264"/>
      <c r="C1028" s="264"/>
      <c r="D1028" s="264"/>
      <c r="E1028" s="264"/>
      <c r="F1028" s="266">
        <f>SUM(F1001:F1027)</f>
        <v>730000</v>
      </c>
      <c r="G1028" s="266">
        <f t="shared" ref="G1028:O1028" si="25">SUM(G1001:G1027)</f>
        <v>115000</v>
      </c>
      <c r="H1028" s="266">
        <f t="shared" si="25"/>
        <v>24000</v>
      </c>
      <c r="I1028" s="266">
        <f t="shared" si="25"/>
        <v>241000</v>
      </c>
      <c r="J1028" s="266">
        <f t="shared" si="25"/>
        <v>180000</v>
      </c>
      <c r="K1028" s="266">
        <f t="shared" si="25"/>
        <v>0</v>
      </c>
      <c r="L1028" s="266">
        <f t="shared" si="25"/>
        <v>9000</v>
      </c>
      <c r="M1028" s="266">
        <f t="shared" si="25"/>
        <v>12000</v>
      </c>
      <c r="N1028" s="266">
        <f t="shared" si="25"/>
        <v>60000</v>
      </c>
      <c r="O1028" s="266">
        <f t="shared" si="25"/>
        <v>120000</v>
      </c>
      <c r="P1028" s="264"/>
      <c r="Q1028" s="264"/>
      <c r="R1028" s="264"/>
      <c r="S1028" s="264"/>
      <c r="T1028" s="264"/>
      <c r="U1028" s="264"/>
      <c r="V1028" s="264"/>
      <c r="W1028" s="264"/>
      <c r="X1028" s="264"/>
      <c r="Y1028" s="264"/>
      <c r="Z1028" s="264"/>
      <c r="AA1028" s="264"/>
    </row>
    <row r="1029" spans="1:27" s="258" customFormat="1" ht="16">
      <c r="A1029" s="260"/>
      <c r="B1029" s="259"/>
      <c r="C1029" s="259"/>
      <c r="D1029" s="259"/>
      <c r="E1029" s="259"/>
      <c r="F1029" s="259"/>
      <c r="G1029" s="259"/>
      <c r="H1029" s="259"/>
      <c r="I1029" s="259"/>
      <c r="J1029" s="259"/>
      <c r="K1029" s="259"/>
      <c r="L1029" s="259"/>
      <c r="M1029" s="259"/>
      <c r="N1029" s="259"/>
      <c r="O1029" s="259"/>
      <c r="P1029" s="259"/>
      <c r="Q1029" s="259"/>
      <c r="R1029" s="259"/>
      <c r="S1029" s="259"/>
      <c r="T1029" s="259"/>
      <c r="U1029" s="259"/>
      <c r="V1029" s="259"/>
      <c r="W1029" s="259"/>
      <c r="X1029" s="259"/>
      <c r="Y1029" s="259"/>
      <c r="Z1029" s="259"/>
      <c r="AA1029" s="259"/>
    </row>
    <row r="1030" spans="1:27" s="258" customFormat="1" ht="16">
      <c r="A1030" s="260"/>
      <c r="B1030" s="259"/>
      <c r="C1030" s="259"/>
      <c r="D1030" s="259"/>
      <c r="E1030" s="259"/>
      <c r="F1030" s="259"/>
      <c r="G1030" s="259"/>
      <c r="H1030" s="259"/>
      <c r="I1030" s="259"/>
      <c r="J1030" s="259"/>
      <c r="K1030" s="259"/>
      <c r="L1030" s="259"/>
      <c r="M1030" s="259"/>
      <c r="N1030" s="259"/>
      <c r="O1030" s="259"/>
      <c r="P1030" s="259"/>
      <c r="Q1030" s="259"/>
      <c r="R1030" s="259"/>
      <c r="S1030" s="259"/>
      <c r="T1030" s="259"/>
      <c r="U1030" s="259"/>
      <c r="V1030" s="259"/>
      <c r="W1030" s="259"/>
      <c r="X1030" s="259"/>
      <c r="Y1030" s="259"/>
      <c r="Z1030" s="259"/>
      <c r="AA1030" s="259"/>
    </row>
    <row r="1031" spans="1:27" s="258" customFormat="1" ht="16">
      <c r="A1031" s="260"/>
      <c r="B1031" s="259"/>
      <c r="C1031" s="259"/>
      <c r="D1031" s="259"/>
      <c r="E1031" s="259"/>
      <c r="F1031" s="259"/>
      <c r="G1031" s="259"/>
      <c r="H1031" s="259"/>
      <c r="I1031" s="259"/>
      <c r="J1031" s="259"/>
      <c r="K1031" s="259"/>
      <c r="L1031" s="259"/>
      <c r="M1031" s="259"/>
      <c r="N1031" s="259"/>
      <c r="O1031" s="259"/>
      <c r="P1031" s="259"/>
      <c r="Q1031" s="259"/>
      <c r="R1031" s="259"/>
      <c r="S1031" s="259"/>
      <c r="T1031" s="259"/>
      <c r="U1031" s="259"/>
      <c r="V1031" s="259"/>
      <c r="W1031" s="259"/>
      <c r="X1031" s="259"/>
      <c r="Y1031" s="259"/>
      <c r="Z1031" s="259"/>
      <c r="AA1031" s="259"/>
    </row>
    <row r="1032" spans="1:27" s="258" customFormat="1" ht="21">
      <c r="A1032" s="299" t="s">
        <v>637</v>
      </c>
      <c r="B1032" s="259"/>
      <c r="C1032" s="259"/>
      <c r="D1032" s="259"/>
      <c r="E1032" s="259"/>
      <c r="F1032" s="259"/>
      <c r="G1032" s="259"/>
      <c r="H1032" s="259"/>
      <c r="I1032" s="259"/>
      <c r="J1032" s="259"/>
      <c r="K1032" s="259"/>
      <c r="L1032" s="259"/>
      <c r="M1032" s="259"/>
      <c r="N1032" s="259"/>
      <c r="O1032" s="259"/>
      <c r="P1032" s="259"/>
      <c r="Q1032" s="259"/>
      <c r="R1032" s="259"/>
      <c r="S1032" s="259"/>
      <c r="T1032" s="259"/>
      <c r="U1032" s="259"/>
      <c r="V1032" s="259"/>
      <c r="W1032" s="259"/>
      <c r="X1032" s="259"/>
      <c r="Y1032" s="259"/>
      <c r="Z1032" s="259"/>
      <c r="AA1032" s="259"/>
    </row>
    <row r="1033" spans="1:27" s="258" customFormat="1" ht="16">
      <c r="A1033" s="260"/>
      <c r="B1033" s="259"/>
      <c r="C1033" s="259"/>
      <c r="D1033" s="259"/>
      <c r="E1033" s="259"/>
      <c r="F1033" s="259"/>
      <c r="G1033" s="259"/>
      <c r="H1033" s="259"/>
      <c r="I1033" s="259"/>
      <c r="J1033" s="259"/>
      <c r="K1033" s="259"/>
      <c r="L1033" s="259"/>
      <c r="M1033" s="259"/>
      <c r="N1033" s="259"/>
      <c r="O1033" s="259"/>
      <c r="P1033" s="259"/>
      <c r="Q1033" s="259"/>
      <c r="R1033" s="259"/>
      <c r="S1033" s="259"/>
      <c r="T1033" s="259"/>
      <c r="U1033" s="259"/>
      <c r="V1033" s="259"/>
      <c r="W1033" s="259"/>
      <c r="X1033" s="259"/>
      <c r="Y1033" s="259"/>
      <c r="Z1033" s="259"/>
      <c r="AA1033" s="259"/>
    </row>
    <row r="1034" spans="1:27" s="258" customFormat="1" ht="16">
      <c r="A1034" s="261" t="s">
        <v>638</v>
      </c>
      <c r="B1034" s="259"/>
      <c r="C1034" s="259"/>
      <c r="D1034" s="259"/>
      <c r="E1034" s="259"/>
      <c r="F1034" s="259"/>
      <c r="G1034" s="259"/>
      <c r="H1034" s="259"/>
      <c r="I1034" s="259"/>
      <c r="J1034" s="259"/>
      <c r="K1034" s="259"/>
      <c r="L1034" s="259"/>
      <c r="M1034" s="259"/>
      <c r="N1034" s="259"/>
      <c r="O1034" s="259"/>
      <c r="P1034" s="259"/>
      <c r="Q1034" s="259"/>
      <c r="R1034" s="259"/>
      <c r="S1034" s="259"/>
      <c r="T1034" s="259"/>
      <c r="U1034" s="259"/>
      <c r="V1034" s="259"/>
      <c r="W1034" s="259"/>
      <c r="X1034" s="259"/>
      <c r="Y1034" s="259"/>
      <c r="Z1034" s="259"/>
      <c r="AA1034" s="259"/>
    </row>
    <row r="1035" spans="1:27" s="258" customFormat="1" ht="16">
      <c r="A1035" s="260"/>
      <c r="B1035" s="259"/>
      <c r="C1035" s="259"/>
      <c r="D1035" s="259"/>
      <c r="E1035" s="259"/>
      <c r="F1035" s="259"/>
      <c r="G1035" s="259"/>
      <c r="H1035" s="259"/>
      <c r="I1035" s="259"/>
      <c r="J1035" s="259"/>
      <c r="K1035" s="259"/>
      <c r="L1035" s="259"/>
      <c r="M1035" s="259"/>
      <c r="N1035" s="259"/>
      <c r="O1035" s="259"/>
      <c r="P1035" s="259"/>
      <c r="Q1035" s="259"/>
      <c r="R1035" s="259"/>
      <c r="S1035" s="259"/>
      <c r="T1035" s="259"/>
      <c r="U1035" s="259"/>
      <c r="V1035" s="259"/>
      <c r="W1035" s="259"/>
      <c r="X1035" s="259"/>
      <c r="Y1035" s="259"/>
      <c r="Z1035" s="259"/>
      <c r="AA1035" s="259"/>
    </row>
    <row r="1036" spans="1:27" s="258" customFormat="1" ht="16">
      <c r="A1036" s="260"/>
      <c r="B1036" s="259"/>
      <c r="C1036" s="259"/>
      <c r="D1036" s="259"/>
      <c r="E1036" s="259"/>
      <c r="F1036" s="259"/>
      <c r="G1036" s="259"/>
      <c r="H1036" s="259"/>
      <c r="I1036" s="259"/>
      <c r="J1036" s="259"/>
      <c r="K1036" s="259"/>
      <c r="L1036" s="259"/>
      <c r="M1036" s="259"/>
      <c r="N1036" s="259"/>
      <c r="O1036" s="259"/>
      <c r="P1036" s="259"/>
      <c r="Q1036" s="259"/>
      <c r="R1036" s="259"/>
      <c r="S1036" s="259"/>
      <c r="T1036" s="259"/>
      <c r="U1036" s="259"/>
      <c r="V1036" s="259"/>
      <c r="W1036" s="259"/>
      <c r="X1036" s="259"/>
      <c r="Y1036" s="259"/>
      <c r="Z1036" s="259"/>
      <c r="AA1036" s="259"/>
    </row>
    <row r="1037" spans="1:27" s="258" customFormat="1" ht="16">
      <c r="A1037" s="260"/>
      <c r="B1037" s="259"/>
      <c r="C1037" s="259"/>
      <c r="D1037" s="259" t="s">
        <v>639</v>
      </c>
      <c r="E1037" s="259"/>
      <c r="F1037" s="259"/>
      <c r="G1037" s="259"/>
      <c r="H1037" s="259"/>
      <c r="I1037" s="259"/>
      <c r="J1037" s="259"/>
      <c r="K1037" s="259"/>
      <c r="L1037" s="259"/>
      <c r="M1037" s="259"/>
      <c r="N1037" s="259"/>
      <c r="O1037" s="259"/>
      <c r="P1037" s="259"/>
      <c r="Q1037" s="259"/>
      <c r="R1037" s="259"/>
      <c r="S1037" s="259"/>
      <c r="T1037" s="259"/>
      <c r="U1037" s="259"/>
      <c r="V1037" s="259"/>
      <c r="W1037" s="259"/>
      <c r="X1037" s="259"/>
      <c r="Y1037" s="259"/>
      <c r="Z1037" s="259"/>
      <c r="AA1037" s="259"/>
    </row>
    <row r="1038" spans="1:27" s="258" customFormat="1" ht="16">
      <c r="A1038" s="260"/>
      <c r="B1038" s="259"/>
      <c r="C1038" s="277"/>
      <c r="D1038" s="264" t="s">
        <v>640</v>
      </c>
      <c r="E1038" s="259"/>
      <c r="F1038" s="259"/>
      <c r="G1038" s="259"/>
      <c r="H1038" s="259"/>
      <c r="I1038" s="259"/>
      <c r="J1038" s="259"/>
      <c r="K1038" s="259"/>
      <c r="L1038" s="259"/>
      <c r="M1038" s="259"/>
      <c r="N1038" s="259"/>
      <c r="O1038" s="259"/>
      <c r="P1038" s="259"/>
      <c r="Q1038" s="259"/>
      <c r="R1038" s="259"/>
      <c r="S1038" s="259"/>
      <c r="T1038" s="259"/>
      <c r="U1038" s="259"/>
      <c r="V1038" s="259"/>
      <c r="W1038" s="259"/>
      <c r="X1038" s="259"/>
      <c r="Y1038" s="259"/>
      <c r="Z1038" s="259"/>
      <c r="AA1038" s="259"/>
    </row>
    <row r="1039" spans="1:27" s="258" customFormat="1" ht="16">
      <c r="A1039" s="260"/>
      <c r="B1039" s="259"/>
      <c r="C1039" s="277"/>
      <c r="D1039" s="264" t="s">
        <v>641</v>
      </c>
      <c r="E1039" s="259"/>
      <c r="F1039" s="259"/>
      <c r="G1039" s="259"/>
      <c r="H1039" s="273" t="s">
        <v>642</v>
      </c>
      <c r="I1039" s="259"/>
      <c r="J1039" s="259"/>
      <c r="K1039" s="259"/>
      <c r="L1039" s="259"/>
      <c r="M1039" s="259"/>
      <c r="N1039" s="259"/>
      <c r="O1039" s="259"/>
      <c r="P1039" s="259"/>
      <c r="Q1039" s="259"/>
      <c r="R1039" s="259"/>
      <c r="S1039" s="259"/>
      <c r="T1039" s="259"/>
      <c r="U1039" s="259"/>
      <c r="V1039" s="259"/>
      <c r="W1039" s="259"/>
      <c r="X1039" s="259"/>
      <c r="Y1039" s="259"/>
      <c r="Z1039" s="259"/>
      <c r="AA1039" s="259"/>
    </row>
    <row r="1040" spans="1:27" s="258" customFormat="1" ht="16">
      <c r="A1040" s="260"/>
      <c r="B1040" s="259"/>
      <c r="C1040" s="277"/>
      <c r="D1040" s="264" t="s">
        <v>643</v>
      </c>
      <c r="E1040" s="259"/>
      <c r="F1040" s="259"/>
      <c r="G1040" s="259"/>
      <c r="H1040" s="285">
        <v>200000</v>
      </c>
      <c r="I1040" s="259"/>
      <c r="J1040" s="259"/>
      <c r="K1040" s="259"/>
      <c r="L1040" s="259"/>
      <c r="M1040" s="259"/>
      <c r="N1040" s="259"/>
      <c r="O1040" s="259"/>
      <c r="P1040" s="259"/>
      <c r="Q1040" s="259"/>
      <c r="R1040" s="259"/>
      <c r="S1040" s="259"/>
      <c r="T1040" s="259"/>
      <c r="U1040" s="259"/>
      <c r="V1040" s="259"/>
      <c r="W1040" s="259"/>
      <c r="X1040" s="259"/>
      <c r="Y1040" s="259"/>
      <c r="Z1040" s="259"/>
      <c r="AA1040" s="259"/>
    </row>
    <row r="1041" spans="1:27" s="258" customFormat="1" ht="16">
      <c r="A1041" s="260"/>
      <c r="B1041" s="259"/>
      <c r="C1041" s="277"/>
      <c r="D1041" s="263">
        <v>260000</v>
      </c>
      <c r="E1041" s="259"/>
      <c r="F1041" s="259"/>
      <c r="G1041" s="259"/>
      <c r="H1041" s="273" t="s">
        <v>644</v>
      </c>
      <c r="I1041" s="259"/>
      <c r="J1041" s="259"/>
      <c r="K1041" s="259"/>
      <c r="L1041" s="259"/>
      <c r="M1041" s="259"/>
      <c r="N1041" s="259"/>
      <c r="O1041" s="259"/>
      <c r="P1041" s="259"/>
      <c r="Q1041" s="259"/>
      <c r="R1041" s="259"/>
      <c r="S1041" s="259"/>
      <c r="T1041" s="259"/>
      <c r="U1041" s="259"/>
      <c r="V1041" s="259"/>
      <c r="W1041" s="259"/>
      <c r="X1041" s="259"/>
      <c r="Y1041" s="259"/>
      <c r="Z1041" s="259"/>
      <c r="AA1041" s="259"/>
    </row>
    <row r="1042" spans="1:27" s="258" customFormat="1" ht="16">
      <c r="A1042" s="260"/>
      <c r="B1042" s="259"/>
      <c r="C1042" s="277"/>
      <c r="D1042" s="277">
        <f>260000</f>
        <v>260000</v>
      </c>
      <c r="E1042" s="259"/>
      <c r="F1042" s="259"/>
      <c r="G1042" s="259"/>
      <c r="H1042" s="259"/>
      <c r="I1042" s="259"/>
      <c r="J1042" s="259"/>
      <c r="K1042" s="259"/>
      <c r="L1042" s="259"/>
      <c r="M1042" s="259"/>
      <c r="N1042" s="259"/>
      <c r="O1042" s="259"/>
      <c r="P1042" s="259"/>
      <c r="Q1042" s="259"/>
      <c r="R1042" s="259"/>
      <c r="S1042" s="259"/>
      <c r="T1042" s="259"/>
      <c r="U1042" s="259"/>
      <c r="V1042" s="259"/>
      <c r="W1042" s="259"/>
      <c r="X1042" s="259"/>
      <c r="Y1042" s="259"/>
      <c r="Z1042" s="259"/>
      <c r="AA1042" s="259"/>
    </row>
    <row r="1043" spans="1:27" s="258" customFormat="1" ht="16">
      <c r="A1043" s="261" t="s">
        <v>645</v>
      </c>
      <c r="B1043" s="259"/>
      <c r="C1043" s="277"/>
      <c r="D1043" s="277" t="s">
        <v>644</v>
      </c>
      <c r="E1043" s="259"/>
      <c r="F1043" s="259"/>
      <c r="G1043" s="259"/>
      <c r="H1043" s="259" t="s">
        <v>646</v>
      </c>
      <c r="I1043" s="259"/>
      <c r="J1043" s="259" t="s">
        <v>572</v>
      </c>
      <c r="K1043" s="259"/>
      <c r="L1043" s="259"/>
      <c r="M1043" s="259"/>
      <c r="N1043" s="259"/>
      <c r="O1043" s="259"/>
      <c r="P1043" s="259"/>
      <c r="Q1043" s="259"/>
      <c r="R1043" s="259"/>
      <c r="S1043" s="259"/>
      <c r="T1043" s="259"/>
      <c r="U1043" s="259"/>
      <c r="V1043" s="259"/>
      <c r="W1043" s="259"/>
      <c r="X1043" s="259"/>
      <c r="Y1043" s="259"/>
      <c r="Z1043" s="259"/>
      <c r="AA1043" s="259"/>
    </row>
    <row r="1044" spans="1:27" s="258" customFormat="1" ht="16">
      <c r="A1044" s="260"/>
      <c r="B1044" s="259"/>
      <c r="C1044" s="259"/>
      <c r="D1044" s="259"/>
      <c r="E1044" s="259"/>
      <c r="F1044" s="259"/>
      <c r="G1044" s="259"/>
      <c r="H1044" s="259"/>
      <c r="I1044" s="259"/>
      <c r="J1044" s="259"/>
      <c r="K1044" s="259"/>
      <c r="L1044" s="259"/>
      <c r="M1044" s="259"/>
      <c r="N1044" s="259"/>
      <c r="O1044" s="259"/>
      <c r="P1044" s="259"/>
      <c r="Q1044" s="259"/>
      <c r="R1044" s="259"/>
      <c r="S1044" s="259"/>
      <c r="T1044" s="259"/>
      <c r="U1044" s="259"/>
      <c r="V1044" s="259"/>
      <c r="W1044" s="259"/>
      <c r="X1044" s="259"/>
      <c r="Y1044" s="259"/>
      <c r="Z1044" s="259"/>
      <c r="AA1044" s="259"/>
    </row>
    <row r="1045" spans="1:27" s="258" customFormat="1" ht="16">
      <c r="A1045" s="260" t="s">
        <v>647</v>
      </c>
      <c r="B1045" s="259"/>
      <c r="C1045" s="259"/>
      <c r="D1045" s="259"/>
      <c r="E1045" s="259"/>
      <c r="F1045" s="259"/>
      <c r="G1045" s="259"/>
      <c r="H1045" s="259"/>
      <c r="I1045" s="259"/>
      <c r="J1045" s="259"/>
      <c r="K1045" s="259"/>
      <c r="L1045" s="259"/>
      <c r="M1045" s="259"/>
      <c r="N1045" s="259"/>
      <c r="O1045" s="259"/>
      <c r="P1045" s="259"/>
      <c r="Q1045" s="259"/>
      <c r="R1045" s="259"/>
      <c r="S1045" s="259"/>
      <c r="T1045" s="259"/>
      <c r="U1045" s="259"/>
      <c r="V1045" s="259"/>
      <c r="W1045" s="259"/>
      <c r="X1045" s="259"/>
      <c r="Y1045" s="259"/>
      <c r="Z1045" s="259"/>
      <c r="AA1045" s="259"/>
    </row>
    <row r="1046" spans="1:27" s="258" customFormat="1" ht="16">
      <c r="A1046" s="260" t="s">
        <v>648</v>
      </c>
      <c r="B1046" s="259"/>
      <c r="C1046" s="259"/>
      <c r="D1046" s="259"/>
      <c r="E1046" s="259"/>
      <c r="F1046" s="259"/>
      <c r="G1046" s="259"/>
      <c r="H1046" s="259"/>
      <c r="I1046" s="259"/>
      <c r="J1046" s="259"/>
      <c r="K1046" s="259"/>
      <c r="L1046" s="259"/>
      <c r="M1046" s="259"/>
      <c r="N1046" s="259"/>
      <c r="O1046" s="259"/>
      <c r="P1046" s="259"/>
      <c r="Q1046" s="259"/>
      <c r="R1046" s="259"/>
      <c r="S1046" s="259"/>
      <c r="T1046" s="259"/>
      <c r="U1046" s="259"/>
      <c r="V1046" s="259"/>
      <c r="W1046" s="259"/>
      <c r="X1046" s="259"/>
      <c r="Y1046" s="259"/>
      <c r="Z1046" s="259"/>
      <c r="AA1046" s="259"/>
    </row>
    <row r="1047" spans="1:27" s="258" customFormat="1" ht="16">
      <c r="A1047" s="260"/>
      <c r="B1047" s="259"/>
      <c r="C1047" s="259"/>
      <c r="D1047" s="259"/>
      <c r="E1047" s="259"/>
      <c r="F1047" s="259"/>
      <c r="G1047" s="259"/>
      <c r="H1047" s="259"/>
      <c r="I1047" s="259"/>
      <c r="J1047" s="259"/>
      <c r="K1047" s="259"/>
      <c r="L1047" s="259"/>
      <c r="M1047" s="259"/>
      <c r="N1047" s="259"/>
      <c r="O1047" s="259"/>
      <c r="P1047" s="259"/>
      <c r="Q1047" s="259"/>
      <c r="R1047" s="259"/>
      <c r="S1047" s="259"/>
      <c r="T1047" s="259"/>
      <c r="U1047" s="259"/>
      <c r="V1047" s="259"/>
      <c r="W1047" s="259"/>
      <c r="X1047" s="259"/>
      <c r="Y1047" s="259"/>
      <c r="Z1047" s="259"/>
      <c r="AA1047" s="259"/>
    </row>
    <row r="1048" spans="1:27" s="258" customFormat="1" ht="16">
      <c r="A1048" s="300" t="s">
        <v>649</v>
      </c>
      <c r="B1048" s="276"/>
      <c r="C1048" s="276"/>
      <c r="D1048" s="276"/>
      <c r="E1048" s="276"/>
      <c r="F1048" s="276"/>
      <c r="G1048" s="259"/>
      <c r="H1048" s="259"/>
      <c r="I1048" s="259"/>
      <c r="J1048" s="259"/>
      <c r="K1048" s="259"/>
      <c r="L1048" s="259"/>
      <c r="M1048" s="259"/>
      <c r="N1048" s="259"/>
      <c r="O1048" s="259"/>
      <c r="P1048" s="259"/>
      <c r="Q1048" s="259"/>
      <c r="R1048" s="259"/>
      <c r="S1048" s="259"/>
      <c r="T1048" s="259"/>
      <c r="U1048" s="259"/>
      <c r="V1048" s="259"/>
      <c r="W1048" s="259"/>
      <c r="X1048" s="259"/>
      <c r="Y1048" s="259"/>
      <c r="Z1048" s="259"/>
      <c r="AA1048" s="259"/>
    </row>
    <row r="1049" spans="1:27" s="258" customFormat="1" ht="16">
      <c r="A1049" s="260"/>
      <c r="B1049" s="259"/>
      <c r="C1049" s="259"/>
      <c r="D1049" s="259"/>
      <c r="E1049" s="259"/>
      <c r="F1049" s="259"/>
      <c r="G1049" s="259"/>
      <c r="H1049" s="259"/>
      <c r="I1049" s="259"/>
      <c r="J1049" s="259"/>
      <c r="K1049" s="259"/>
      <c r="L1049" s="259"/>
      <c r="M1049" s="259"/>
      <c r="N1049" s="259"/>
      <c r="O1049" s="259"/>
      <c r="P1049" s="259"/>
      <c r="Q1049" s="259"/>
      <c r="R1049" s="259"/>
      <c r="S1049" s="259"/>
      <c r="T1049" s="259"/>
      <c r="U1049" s="259"/>
      <c r="V1049" s="259"/>
      <c r="W1049" s="259"/>
      <c r="X1049" s="259"/>
      <c r="Y1049" s="259"/>
      <c r="Z1049" s="259"/>
      <c r="AA1049" s="259"/>
    </row>
    <row r="1050" spans="1:27" s="258" customFormat="1" ht="16">
      <c r="A1050" s="261" t="s">
        <v>650</v>
      </c>
      <c r="B1050" s="259"/>
      <c r="C1050" s="259"/>
      <c r="D1050" s="259"/>
      <c r="E1050" s="259"/>
      <c r="F1050" s="259"/>
      <c r="G1050" s="259"/>
      <c r="H1050" s="259"/>
      <c r="I1050" s="259"/>
      <c r="J1050" s="259"/>
      <c r="K1050" s="259"/>
      <c r="L1050" s="259"/>
      <c r="M1050" s="259"/>
      <c r="N1050" s="259"/>
      <c r="O1050" s="259"/>
      <c r="P1050" s="259"/>
      <c r="Q1050" s="259"/>
      <c r="R1050" s="259"/>
      <c r="S1050" s="259"/>
      <c r="T1050" s="259"/>
      <c r="U1050" s="259"/>
      <c r="V1050" s="259"/>
      <c r="W1050" s="259"/>
      <c r="X1050" s="259"/>
      <c r="Y1050" s="259"/>
      <c r="Z1050" s="259"/>
      <c r="AA1050" s="259"/>
    </row>
    <row r="1051" spans="1:27" s="258" customFormat="1" ht="16">
      <c r="A1051" s="261" t="s">
        <v>651</v>
      </c>
      <c r="B1051" s="259"/>
      <c r="C1051" s="259"/>
      <c r="D1051" s="259"/>
      <c r="E1051" s="259"/>
      <c r="F1051" s="259"/>
      <c r="G1051" s="259"/>
      <c r="H1051" s="259"/>
      <c r="I1051" s="259"/>
      <c r="J1051" s="259"/>
      <c r="K1051" s="259"/>
      <c r="L1051" s="259"/>
      <c r="M1051" s="259"/>
      <c r="N1051" s="259"/>
      <c r="O1051" s="259"/>
      <c r="P1051" s="259"/>
      <c r="Q1051" s="259"/>
      <c r="R1051" s="259"/>
      <c r="S1051" s="259"/>
      <c r="T1051" s="259"/>
      <c r="U1051" s="259"/>
      <c r="V1051" s="259"/>
      <c r="W1051" s="259"/>
      <c r="X1051" s="259"/>
      <c r="Y1051" s="259"/>
      <c r="Z1051" s="259"/>
      <c r="AA1051" s="259"/>
    </row>
    <row r="1052" spans="1:27" s="258" customFormat="1" ht="16">
      <c r="A1052" s="260" t="s">
        <v>652</v>
      </c>
      <c r="B1052" s="259"/>
      <c r="C1052" s="259"/>
      <c r="D1052" s="259"/>
      <c r="E1052" s="259"/>
      <c r="F1052" s="259"/>
      <c r="G1052" s="259"/>
      <c r="H1052" s="259"/>
      <c r="I1052" s="259"/>
      <c r="J1052" s="259"/>
      <c r="K1052" s="259"/>
      <c r="L1052" s="259"/>
      <c r="M1052" s="259"/>
      <c r="N1052" s="259"/>
      <c r="O1052" s="259"/>
      <c r="P1052" s="259"/>
      <c r="Q1052" s="259"/>
      <c r="R1052" s="259"/>
      <c r="S1052" s="259"/>
      <c r="T1052" s="259"/>
      <c r="U1052" s="259"/>
      <c r="V1052" s="259"/>
      <c r="W1052" s="259"/>
      <c r="X1052" s="259"/>
      <c r="Y1052" s="259"/>
      <c r="Z1052" s="259"/>
      <c r="AA1052" s="259"/>
    </row>
    <row r="1053" spans="1:27" s="258" customFormat="1" ht="16">
      <c r="A1053" s="260"/>
      <c r="B1053" s="259"/>
      <c r="C1053" s="259"/>
      <c r="D1053" s="259"/>
      <c r="E1053" s="259"/>
      <c r="F1053" s="259"/>
      <c r="G1053" s="259"/>
      <c r="H1053" s="259"/>
      <c r="I1053" s="259"/>
      <c r="J1053" s="259"/>
      <c r="K1053" s="259"/>
      <c r="L1053" s="259"/>
      <c r="M1053" s="259"/>
      <c r="N1053" s="259"/>
      <c r="O1053" s="259"/>
      <c r="P1053" s="259"/>
      <c r="Q1053" s="259"/>
      <c r="R1053" s="259"/>
      <c r="S1053" s="259"/>
      <c r="T1053" s="259"/>
      <c r="U1053" s="259"/>
      <c r="V1053" s="259"/>
      <c r="W1053" s="259"/>
      <c r="X1053" s="259"/>
      <c r="Y1053" s="259"/>
      <c r="Z1053" s="259"/>
      <c r="AA1053" s="259"/>
    </row>
    <row r="1054" spans="1:27" s="258" customFormat="1" ht="16">
      <c r="A1054" s="260"/>
      <c r="B1054" s="259"/>
      <c r="C1054" s="259"/>
      <c r="D1054" s="259"/>
      <c r="E1054" s="259"/>
      <c r="F1054" s="259"/>
      <c r="G1054" s="259"/>
      <c r="H1054" s="259"/>
      <c r="I1054" s="259"/>
      <c r="J1054" s="259"/>
      <c r="K1054" s="259"/>
      <c r="L1054" s="259"/>
      <c r="M1054" s="259"/>
      <c r="N1054" s="259"/>
      <c r="O1054" s="259"/>
      <c r="P1054" s="259"/>
      <c r="Q1054" s="259"/>
      <c r="R1054" s="259"/>
      <c r="S1054" s="259"/>
      <c r="T1054" s="259"/>
      <c r="U1054" s="259"/>
      <c r="V1054" s="259"/>
      <c r="W1054" s="259"/>
      <c r="X1054" s="259"/>
      <c r="Y1054" s="259"/>
      <c r="Z1054" s="259"/>
      <c r="AA1054" s="259"/>
    </row>
    <row r="1055" spans="1:27" s="258" customFormat="1" ht="16">
      <c r="A1055" s="260"/>
      <c r="B1055" s="259"/>
      <c r="C1055" s="259"/>
      <c r="D1055" s="259" t="s">
        <v>572</v>
      </c>
      <c r="E1055" s="259"/>
      <c r="F1055" s="267">
        <v>100000</v>
      </c>
      <c r="G1055" s="259"/>
      <c r="H1055" s="259"/>
      <c r="I1055" s="259"/>
      <c r="J1055" s="259"/>
      <c r="K1055" s="259"/>
      <c r="L1055" s="259"/>
      <c r="M1055" s="259"/>
      <c r="N1055" s="259"/>
      <c r="O1055" s="259"/>
      <c r="P1055" s="259"/>
      <c r="Q1055" s="259"/>
      <c r="R1055" s="259"/>
      <c r="S1055" s="259"/>
      <c r="T1055" s="259"/>
      <c r="U1055" s="259"/>
      <c r="V1055" s="259"/>
      <c r="W1055" s="259"/>
      <c r="X1055" s="259"/>
      <c r="Y1055" s="259"/>
      <c r="Z1055" s="259"/>
      <c r="AA1055" s="259"/>
    </row>
    <row r="1056" spans="1:27" s="258" customFormat="1" ht="16">
      <c r="A1056" s="260"/>
      <c r="B1056" s="259"/>
      <c r="C1056" s="259"/>
      <c r="D1056" s="259" t="s">
        <v>642</v>
      </c>
      <c r="E1056" s="259"/>
      <c r="F1056" s="267">
        <v>300000</v>
      </c>
      <c r="G1056" s="259"/>
      <c r="H1056" s="259"/>
      <c r="I1056" s="259"/>
      <c r="J1056" s="259"/>
      <c r="K1056" s="259"/>
      <c r="L1056" s="259"/>
      <c r="M1056" s="259"/>
      <c r="N1056" s="259"/>
      <c r="O1056" s="259"/>
      <c r="P1056" s="259"/>
      <c r="Q1056" s="259"/>
      <c r="R1056" s="259"/>
      <c r="S1056" s="259"/>
      <c r="T1056" s="259"/>
      <c r="U1056" s="259"/>
      <c r="V1056" s="259"/>
      <c r="W1056" s="259"/>
      <c r="X1056" s="259"/>
      <c r="Y1056" s="259"/>
      <c r="Z1056" s="259"/>
      <c r="AA1056" s="259"/>
    </row>
    <row r="1057" spans="1:27" s="258" customFormat="1" ht="16">
      <c r="A1057" s="260"/>
      <c r="B1057" s="259"/>
      <c r="C1057" s="259"/>
      <c r="D1057" s="259" t="s">
        <v>653</v>
      </c>
      <c r="E1057" s="259"/>
      <c r="F1057" s="268">
        <f>F1055+F1056</f>
        <v>400000</v>
      </c>
      <c r="G1057" s="259"/>
      <c r="H1057" s="259"/>
      <c r="I1057" s="259"/>
      <c r="J1057" s="259"/>
      <c r="K1057" s="259"/>
      <c r="L1057" s="259"/>
      <c r="M1057" s="259"/>
      <c r="N1057" s="259"/>
      <c r="O1057" s="259"/>
      <c r="P1057" s="259"/>
      <c r="Q1057" s="259"/>
      <c r="R1057" s="259"/>
      <c r="S1057" s="259"/>
      <c r="T1057" s="259"/>
      <c r="U1057" s="259"/>
      <c r="V1057" s="259"/>
      <c r="W1057" s="259"/>
      <c r="X1057" s="259"/>
      <c r="Y1057" s="259"/>
      <c r="Z1057" s="259"/>
      <c r="AA1057" s="259"/>
    </row>
    <row r="1058" spans="1:27" s="258" customFormat="1" ht="16">
      <c r="A1058" s="260"/>
      <c r="B1058" s="259"/>
      <c r="C1058" s="259"/>
      <c r="D1058" s="259" t="s">
        <v>654</v>
      </c>
      <c r="E1058" s="259"/>
      <c r="F1058" s="275">
        <f>F1059-F1057</f>
        <v>-350000</v>
      </c>
      <c r="G1058" s="259" t="s">
        <v>655</v>
      </c>
      <c r="H1058" s="259"/>
      <c r="I1058" s="259"/>
      <c r="J1058" s="259"/>
      <c r="K1058" s="259"/>
      <c r="L1058" s="259"/>
      <c r="M1058" s="259"/>
      <c r="N1058" s="259"/>
      <c r="O1058" s="259"/>
      <c r="P1058" s="259"/>
      <c r="Q1058" s="259"/>
      <c r="R1058" s="259"/>
      <c r="S1058" s="259"/>
      <c r="T1058" s="259"/>
      <c r="U1058" s="259"/>
      <c r="V1058" s="259"/>
      <c r="W1058" s="259"/>
      <c r="X1058" s="259"/>
      <c r="Y1058" s="259"/>
      <c r="Z1058" s="259"/>
      <c r="AA1058" s="259"/>
    </row>
    <row r="1059" spans="1:27" s="258" customFormat="1" ht="16">
      <c r="A1059" s="260"/>
      <c r="B1059" s="259"/>
      <c r="C1059" s="259"/>
      <c r="D1059" s="259" t="s">
        <v>573</v>
      </c>
      <c r="E1059" s="259"/>
      <c r="F1059" s="268">
        <v>50000</v>
      </c>
      <c r="G1059" s="259"/>
      <c r="H1059" s="259"/>
      <c r="I1059" s="259"/>
      <c r="J1059" s="259"/>
      <c r="K1059" s="259"/>
      <c r="L1059" s="259"/>
      <c r="M1059" s="259"/>
      <c r="N1059" s="259"/>
      <c r="O1059" s="259"/>
      <c r="P1059" s="259"/>
      <c r="Q1059" s="259"/>
      <c r="R1059" s="259"/>
      <c r="S1059" s="259"/>
      <c r="T1059" s="259"/>
      <c r="U1059" s="259"/>
      <c r="V1059" s="259"/>
      <c r="W1059" s="259"/>
      <c r="X1059" s="259"/>
      <c r="Y1059" s="259"/>
      <c r="Z1059" s="259"/>
      <c r="AA1059" s="259"/>
    </row>
    <row r="1060" spans="1:27" s="258" customFormat="1" ht="16">
      <c r="A1060" s="260"/>
      <c r="B1060" s="259"/>
      <c r="C1060" s="259"/>
      <c r="D1060" s="259"/>
      <c r="E1060" s="259"/>
      <c r="F1060" s="259"/>
      <c r="G1060" s="259"/>
      <c r="H1060" s="259"/>
      <c r="I1060" s="259"/>
      <c r="J1060" s="259"/>
      <c r="K1060" s="259"/>
      <c r="L1060" s="259"/>
      <c r="M1060" s="259"/>
      <c r="N1060" s="259"/>
      <c r="O1060" s="259"/>
      <c r="P1060" s="259"/>
      <c r="Q1060" s="259"/>
      <c r="R1060" s="259"/>
      <c r="S1060" s="259"/>
      <c r="T1060" s="259"/>
      <c r="U1060" s="259"/>
      <c r="V1060" s="259"/>
      <c r="W1060" s="259"/>
      <c r="X1060" s="259"/>
      <c r="Y1060" s="259"/>
      <c r="Z1060" s="259"/>
      <c r="AA1060" s="259"/>
    </row>
    <row r="1061" spans="1:27" s="258" customFormat="1" ht="16">
      <c r="A1061" s="260" t="s">
        <v>656</v>
      </c>
      <c r="B1061" s="259"/>
      <c r="C1061" s="259"/>
      <c r="D1061" s="259"/>
      <c r="E1061" s="259"/>
      <c r="F1061" s="259"/>
      <c r="G1061" s="259"/>
      <c r="H1061" s="259"/>
      <c r="I1061" s="259"/>
      <c r="J1061" s="259"/>
      <c r="K1061" s="259"/>
      <c r="L1061" s="259"/>
      <c r="M1061" s="259"/>
      <c r="N1061" s="259"/>
      <c r="O1061" s="259"/>
      <c r="P1061" s="259"/>
      <c r="Q1061" s="259"/>
      <c r="R1061" s="259"/>
      <c r="S1061" s="259"/>
      <c r="T1061" s="259"/>
      <c r="U1061" s="259"/>
      <c r="V1061" s="259"/>
      <c r="W1061" s="259"/>
      <c r="X1061" s="259"/>
      <c r="Y1061" s="259"/>
      <c r="Z1061" s="259"/>
      <c r="AA1061" s="259"/>
    </row>
    <row r="1062" spans="1:27" s="258" customFormat="1" ht="16">
      <c r="A1062" s="260"/>
      <c r="B1062" s="259"/>
      <c r="C1062" s="259"/>
      <c r="D1062" s="259"/>
      <c r="E1062" s="259"/>
      <c r="F1062" s="259"/>
      <c r="G1062" s="259" t="s">
        <v>657</v>
      </c>
      <c r="H1062" s="259"/>
      <c r="I1062" s="259"/>
      <c r="J1062" s="259"/>
      <c r="K1062" s="259"/>
      <c r="L1062" s="259"/>
      <c r="M1062" s="259"/>
      <c r="N1062" s="259"/>
      <c r="O1062" s="259"/>
      <c r="P1062" s="259"/>
      <c r="Q1062" s="259"/>
      <c r="R1062" s="259"/>
      <c r="S1062" s="259"/>
      <c r="T1062" s="259"/>
      <c r="U1062" s="259"/>
      <c r="V1062" s="259"/>
      <c r="W1062" s="259"/>
      <c r="X1062" s="259"/>
      <c r="Y1062" s="259"/>
      <c r="Z1062" s="259"/>
      <c r="AA1062" s="259"/>
    </row>
    <row r="1063" spans="1:27" s="258" customFormat="1" ht="16">
      <c r="A1063" s="260"/>
      <c r="B1063" s="259"/>
      <c r="C1063" s="259"/>
      <c r="D1063" s="259"/>
      <c r="E1063" s="259"/>
      <c r="F1063" s="259"/>
      <c r="G1063" s="259"/>
      <c r="H1063" s="259"/>
      <c r="I1063" s="259"/>
      <c r="J1063" s="259"/>
      <c r="K1063" s="259"/>
      <c r="L1063" s="259"/>
      <c r="M1063" s="259"/>
      <c r="N1063" s="259"/>
      <c r="O1063" s="259"/>
      <c r="P1063" s="259"/>
      <c r="Q1063" s="259"/>
      <c r="R1063" s="259"/>
      <c r="S1063" s="259"/>
      <c r="T1063" s="259"/>
      <c r="U1063" s="259"/>
      <c r="V1063" s="259"/>
      <c r="W1063" s="259"/>
      <c r="X1063" s="259"/>
      <c r="Y1063" s="259"/>
      <c r="Z1063" s="259"/>
      <c r="AA1063" s="259"/>
    </row>
    <row r="1064" spans="1:27" s="258" customFormat="1" ht="16">
      <c r="A1064" s="260" t="s">
        <v>658</v>
      </c>
      <c r="B1064" s="259"/>
      <c r="C1064" s="259"/>
      <c r="D1064" s="259"/>
      <c r="E1064" s="259"/>
      <c r="F1064" s="259"/>
      <c r="G1064" s="259"/>
      <c r="H1064" s="259"/>
      <c r="I1064" s="259"/>
      <c r="J1064" s="259"/>
      <c r="K1064" s="259"/>
      <c r="L1064" s="259"/>
      <c r="M1064" s="259"/>
      <c r="N1064" s="259"/>
      <c r="O1064" s="259"/>
      <c r="P1064" s="259"/>
      <c r="Q1064" s="259"/>
      <c r="R1064" s="259"/>
      <c r="S1064" s="259"/>
      <c r="T1064" s="259"/>
      <c r="U1064" s="259"/>
      <c r="V1064" s="259"/>
      <c r="W1064" s="259"/>
      <c r="X1064" s="259"/>
      <c r="Y1064" s="259"/>
      <c r="Z1064" s="259"/>
      <c r="AA1064" s="259"/>
    </row>
    <row r="1065" spans="1:27" s="258" customFormat="1" ht="16">
      <c r="A1065" s="260"/>
      <c r="B1065" s="259"/>
      <c r="C1065" s="259"/>
      <c r="D1065" s="259"/>
      <c r="E1065" s="259"/>
      <c r="F1065" s="284" t="s">
        <v>453</v>
      </c>
      <c r="G1065" s="262" t="s">
        <v>451</v>
      </c>
      <c r="H1065" s="262" t="s">
        <v>591</v>
      </c>
      <c r="I1065" s="262"/>
      <c r="J1065" s="262"/>
      <c r="K1065" s="262"/>
      <c r="L1065" s="259"/>
      <c r="M1065" s="259"/>
      <c r="N1065" s="259"/>
      <c r="O1065" s="259"/>
      <c r="P1065" s="259"/>
      <c r="Q1065" s="259"/>
      <c r="R1065" s="259"/>
      <c r="S1065" s="259"/>
      <c r="T1065" s="259"/>
      <c r="U1065" s="259"/>
      <c r="V1065" s="259"/>
      <c r="W1065" s="259"/>
      <c r="X1065" s="259"/>
      <c r="Y1065" s="259"/>
      <c r="Z1065" s="259"/>
      <c r="AA1065" s="259"/>
    </row>
    <row r="1066" spans="1:27" s="258" customFormat="1" ht="16">
      <c r="A1066" s="260"/>
      <c r="B1066" s="259"/>
      <c r="C1066" s="663" t="s">
        <v>558</v>
      </c>
      <c r="D1066" s="664"/>
      <c r="E1066" s="259"/>
      <c r="F1066" s="267">
        <f>F1028</f>
        <v>730000</v>
      </c>
      <c r="G1066" s="259"/>
      <c r="H1066" s="259" t="s">
        <v>592</v>
      </c>
      <c r="I1066" s="259"/>
      <c r="J1066" s="259"/>
      <c r="K1066" s="259"/>
      <c r="L1066" s="259"/>
      <c r="M1066" s="259"/>
      <c r="N1066" s="259"/>
      <c r="O1066" s="259"/>
      <c r="P1066" s="259"/>
      <c r="Q1066" s="259"/>
      <c r="R1066" s="259"/>
      <c r="S1066" s="259"/>
      <c r="T1066" s="259"/>
      <c r="U1066" s="259"/>
      <c r="V1066" s="259"/>
      <c r="W1066" s="259"/>
      <c r="X1066" s="259"/>
      <c r="Y1066" s="259"/>
      <c r="Z1066" s="259"/>
      <c r="AA1066" s="259"/>
    </row>
    <row r="1067" spans="1:27" s="258" customFormat="1" ht="16">
      <c r="A1067" s="260"/>
      <c r="B1067" s="259"/>
      <c r="C1067" s="663" t="s">
        <v>659</v>
      </c>
      <c r="D1067" s="664"/>
      <c r="E1067" s="259"/>
      <c r="F1067" s="269">
        <f>-G1028</f>
        <v>-115000</v>
      </c>
      <c r="G1067" s="259"/>
      <c r="H1067" s="259" t="s">
        <v>594</v>
      </c>
      <c r="I1067" s="259"/>
      <c r="J1067" s="259"/>
      <c r="K1067" s="259"/>
      <c r="L1067" s="259"/>
      <c r="M1067" s="259"/>
      <c r="N1067" s="259"/>
      <c r="O1067" s="259"/>
      <c r="P1067" s="259"/>
      <c r="Q1067" s="259"/>
      <c r="R1067" s="259"/>
      <c r="S1067" s="259"/>
      <c r="T1067" s="259"/>
      <c r="U1067" s="259"/>
      <c r="V1067" s="259"/>
      <c r="W1067" s="259"/>
      <c r="X1067" s="259"/>
      <c r="Y1067" s="259"/>
      <c r="Z1067" s="259"/>
      <c r="AA1067" s="259"/>
    </row>
    <row r="1068" spans="1:27" s="258" customFormat="1" ht="16">
      <c r="A1068" s="260"/>
      <c r="B1068" s="259"/>
      <c r="C1068" s="264" t="s">
        <v>559</v>
      </c>
      <c r="D1068" s="264"/>
      <c r="E1068" s="264"/>
      <c r="F1068" s="266">
        <f>F1066+F1067</f>
        <v>615000</v>
      </c>
      <c r="G1068" s="259"/>
      <c r="H1068" s="259" t="s">
        <v>595</v>
      </c>
      <c r="I1068" s="259"/>
      <c r="J1068" s="259"/>
      <c r="K1068" s="259"/>
      <c r="L1068" s="259"/>
      <c r="M1068" s="259"/>
      <c r="N1068" s="259"/>
      <c r="O1068" s="259"/>
      <c r="P1068" s="259"/>
      <c r="Q1068" s="259"/>
      <c r="R1068" s="259"/>
      <c r="S1068" s="259"/>
      <c r="T1068" s="259"/>
      <c r="U1068" s="259"/>
      <c r="V1068" s="259"/>
      <c r="W1068" s="259"/>
      <c r="X1068" s="259"/>
      <c r="Y1068" s="259"/>
      <c r="Z1068" s="259"/>
      <c r="AA1068" s="259"/>
    </row>
    <row r="1069" spans="1:27" s="258" customFormat="1" ht="16">
      <c r="A1069" s="260"/>
      <c r="B1069" s="259"/>
      <c r="C1069" s="663" t="s">
        <v>596</v>
      </c>
      <c r="D1069" s="664"/>
      <c r="E1069" s="259"/>
      <c r="F1069" s="269">
        <f>-H1028</f>
        <v>-24000</v>
      </c>
      <c r="G1069" s="259"/>
      <c r="H1069" s="259" t="s">
        <v>597</v>
      </c>
      <c r="I1069" s="259"/>
      <c r="J1069" s="259"/>
      <c r="K1069" s="259"/>
      <c r="L1069" s="259"/>
      <c r="M1069" s="259"/>
      <c r="N1069" s="259"/>
      <c r="O1069" s="259"/>
      <c r="P1069" s="259"/>
      <c r="Q1069" s="259"/>
      <c r="R1069" s="259"/>
      <c r="S1069" s="259"/>
      <c r="T1069" s="259"/>
      <c r="U1069" s="259"/>
      <c r="V1069" s="259"/>
      <c r="W1069" s="259"/>
      <c r="X1069" s="259"/>
      <c r="Y1069" s="259"/>
      <c r="Z1069" s="259"/>
      <c r="AA1069" s="259"/>
    </row>
    <row r="1070" spans="1:27" s="258" customFormat="1" ht="16">
      <c r="A1070" s="260"/>
      <c r="B1070" s="259"/>
      <c r="C1070" s="663" t="s">
        <v>598</v>
      </c>
      <c r="D1070" s="664"/>
      <c r="E1070" s="259"/>
      <c r="F1070" s="269">
        <f>-I1028</f>
        <v>-241000</v>
      </c>
      <c r="G1070" s="259"/>
      <c r="H1070" s="259" t="s">
        <v>599</v>
      </c>
      <c r="I1070" s="259"/>
      <c r="J1070" s="259"/>
      <c r="K1070" s="259"/>
      <c r="L1070" s="259"/>
      <c r="M1070" s="259"/>
      <c r="N1070" s="259"/>
      <c r="O1070" s="259"/>
      <c r="P1070" s="259"/>
      <c r="Q1070" s="259"/>
      <c r="R1070" s="259"/>
      <c r="S1070" s="259"/>
      <c r="T1070" s="259"/>
      <c r="U1070" s="259"/>
      <c r="V1070" s="259"/>
      <c r="W1070" s="259"/>
      <c r="X1070" s="259"/>
      <c r="Y1070" s="259"/>
      <c r="Z1070" s="259"/>
      <c r="AA1070" s="259"/>
    </row>
    <row r="1071" spans="1:27" s="258" customFormat="1" ht="16">
      <c r="A1071" s="260"/>
      <c r="B1071" s="259"/>
      <c r="C1071" s="663" t="s">
        <v>600</v>
      </c>
      <c r="D1071" s="664"/>
      <c r="E1071" s="259"/>
      <c r="F1071" s="269">
        <f>J1028</f>
        <v>180000</v>
      </c>
      <c r="G1071" s="259"/>
      <c r="H1071" s="259" t="s">
        <v>601</v>
      </c>
      <c r="I1071" s="259"/>
      <c r="J1071" s="259"/>
      <c r="K1071" s="259"/>
      <c r="L1071" s="259"/>
      <c r="M1071" s="259"/>
      <c r="N1071" s="259"/>
      <c r="O1071" s="259"/>
      <c r="P1071" s="259"/>
      <c r="Q1071" s="259"/>
      <c r="R1071" s="259"/>
      <c r="S1071" s="259"/>
      <c r="T1071" s="259"/>
      <c r="U1071" s="259"/>
      <c r="V1071" s="259"/>
      <c r="W1071" s="259"/>
      <c r="X1071" s="259"/>
      <c r="Y1071" s="259"/>
      <c r="Z1071" s="259"/>
      <c r="AA1071" s="259"/>
    </row>
    <row r="1072" spans="1:27" s="258" customFormat="1" ht="16">
      <c r="A1072" s="260"/>
      <c r="B1072" s="259"/>
      <c r="C1072" s="259" t="s">
        <v>602</v>
      </c>
      <c r="D1072" s="259"/>
      <c r="E1072" s="259"/>
      <c r="F1072" s="269">
        <v>0</v>
      </c>
      <c r="G1072" s="259"/>
      <c r="H1072" s="259" t="s">
        <v>603</v>
      </c>
      <c r="I1072" s="259"/>
      <c r="J1072" s="259"/>
      <c r="K1072" s="259"/>
      <c r="L1072" s="259"/>
      <c r="M1072" s="259"/>
      <c r="N1072" s="259"/>
      <c r="O1072" s="259"/>
      <c r="P1072" s="259"/>
      <c r="Q1072" s="259"/>
      <c r="R1072" s="259"/>
      <c r="S1072" s="259"/>
      <c r="T1072" s="259"/>
      <c r="U1072" s="259"/>
      <c r="V1072" s="259"/>
      <c r="W1072" s="259"/>
      <c r="X1072" s="259"/>
      <c r="Y1072" s="259"/>
      <c r="Z1072" s="259"/>
      <c r="AA1072" s="259"/>
    </row>
    <row r="1073" spans="1:27" s="258" customFormat="1" ht="16">
      <c r="A1073" s="260"/>
      <c r="B1073" s="259"/>
      <c r="C1073" s="264" t="s">
        <v>458</v>
      </c>
      <c r="D1073" s="264"/>
      <c r="E1073" s="264"/>
      <c r="F1073" s="301">
        <f>SUM(F1068:F1072)</f>
        <v>530000</v>
      </c>
      <c r="G1073" s="259"/>
      <c r="H1073" s="259" t="s">
        <v>604</v>
      </c>
      <c r="I1073" s="259"/>
      <c r="J1073" s="259"/>
      <c r="K1073" s="259"/>
      <c r="L1073" s="259"/>
      <c r="M1073" s="259"/>
      <c r="N1073" s="259"/>
      <c r="O1073" s="259"/>
      <c r="P1073" s="259"/>
      <c r="Q1073" s="259"/>
      <c r="R1073" s="259"/>
      <c r="S1073" s="259"/>
      <c r="T1073" s="259"/>
      <c r="U1073" s="259"/>
      <c r="V1073" s="259"/>
      <c r="W1073" s="259"/>
      <c r="X1073" s="259"/>
      <c r="Y1073" s="259"/>
      <c r="Z1073" s="259"/>
      <c r="AA1073" s="259"/>
    </row>
    <row r="1074" spans="1:27" s="258" customFormat="1" ht="16">
      <c r="A1074" s="260"/>
      <c r="B1074" s="259"/>
      <c r="C1074" s="259" t="s">
        <v>461</v>
      </c>
      <c r="D1074" s="259"/>
      <c r="E1074" s="259"/>
      <c r="F1074" s="269">
        <f>-L1028</f>
        <v>-9000</v>
      </c>
      <c r="G1074" s="259"/>
      <c r="H1074" s="259" t="s">
        <v>605</v>
      </c>
      <c r="I1074" s="259"/>
      <c r="J1074" s="259"/>
      <c r="K1074" s="259"/>
      <c r="L1074" s="259"/>
      <c r="M1074" s="259"/>
      <c r="N1074" s="259"/>
      <c r="O1074" s="259"/>
      <c r="P1074" s="259"/>
      <c r="Q1074" s="259"/>
      <c r="R1074" s="259"/>
      <c r="S1074" s="259"/>
      <c r="T1074" s="259"/>
      <c r="U1074" s="259"/>
      <c r="V1074" s="259"/>
      <c r="W1074" s="259"/>
      <c r="X1074" s="259"/>
      <c r="Y1074" s="259"/>
      <c r="Z1074" s="259"/>
      <c r="AA1074" s="259"/>
    </row>
    <row r="1075" spans="1:27" s="258" customFormat="1" ht="16">
      <c r="A1075" s="260"/>
      <c r="B1075" s="259"/>
      <c r="C1075" s="259" t="s">
        <v>606</v>
      </c>
      <c r="D1075" s="259"/>
      <c r="E1075" s="259"/>
      <c r="F1075" s="269">
        <f>M1028</f>
        <v>12000</v>
      </c>
      <c r="G1075" s="259"/>
      <c r="H1075" s="259" t="s">
        <v>607</v>
      </c>
      <c r="I1075" s="259"/>
      <c r="J1075" s="259"/>
      <c r="K1075" s="259"/>
      <c r="L1075" s="259"/>
      <c r="M1075" s="259"/>
      <c r="N1075" s="259"/>
      <c r="O1075" s="259"/>
      <c r="P1075" s="259"/>
      <c r="Q1075" s="259"/>
      <c r="R1075" s="259"/>
      <c r="S1075" s="259"/>
      <c r="T1075" s="259"/>
      <c r="U1075" s="259"/>
      <c r="V1075" s="259"/>
      <c r="W1075" s="259"/>
      <c r="X1075" s="259"/>
      <c r="Y1075" s="259"/>
      <c r="Z1075" s="259"/>
      <c r="AA1075" s="259"/>
    </row>
    <row r="1076" spans="1:27" s="258" customFormat="1" ht="16">
      <c r="A1076" s="260"/>
      <c r="B1076" s="259"/>
      <c r="C1076" s="264" t="s">
        <v>660</v>
      </c>
      <c r="D1076" s="264"/>
      <c r="E1076" s="264"/>
      <c r="F1076" s="301">
        <f>SUM(F1073:F1075)</f>
        <v>533000</v>
      </c>
      <c r="G1076" s="259"/>
      <c r="H1076" s="259" t="s">
        <v>609</v>
      </c>
      <c r="I1076" s="259"/>
      <c r="J1076" s="259"/>
      <c r="K1076" s="259"/>
      <c r="L1076" s="259"/>
      <c r="M1076" s="259"/>
      <c r="N1076" s="259"/>
      <c r="O1076" s="259"/>
      <c r="P1076" s="259"/>
      <c r="Q1076" s="259"/>
      <c r="R1076" s="259"/>
      <c r="S1076" s="259"/>
      <c r="T1076" s="259"/>
      <c r="U1076" s="259"/>
      <c r="V1076" s="259"/>
      <c r="W1076" s="259"/>
      <c r="X1076" s="259"/>
      <c r="Y1076" s="259"/>
      <c r="Z1076" s="259"/>
      <c r="AA1076" s="259"/>
    </row>
    <row r="1077" spans="1:27" s="258" customFormat="1" ht="16">
      <c r="A1077" s="260"/>
      <c r="B1077" s="259"/>
      <c r="C1077" s="264" t="s">
        <v>610</v>
      </c>
      <c r="D1077" s="264"/>
      <c r="E1077" s="264"/>
      <c r="F1077" s="265">
        <f>-N1028</f>
        <v>-60000</v>
      </c>
      <c r="G1077" s="259"/>
      <c r="H1077" s="259"/>
      <c r="I1077" s="259"/>
      <c r="J1077" s="259"/>
      <c r="K1077" s="259"/>
      <c r="L1077" s="259"/>
      <c r="M1077" s="259"/>
      <c r="N1077" s="259"/>
      <c r="O1077" s="259"/>
      <c r="P1077" s="259"/>
      <c r="Q1077" s="259"/>
      <c r="R1077" s="259"/>
      <c r="S1077" s="259"/>
      <c r="T1077" s="259"/>
      <c r="U1077" s="259"/>
      <c r="V1077" s="259"/>
      <c r="W1077" s="259"/>
      <c r="X1077" s="259"/>
      <c r="Y1077" s="259"/>
      <c r="Z1077" s="259"/>
      <c r="AA1077" s="259"/>
    </row>
    <row r="1078" spans="1:27" s="258" customFormat="1" ht="16">
      <c r="A1078" s="260"/>
      <c r="B1078" s="259"/>
      <c r="C1078" s="264" t="s">
        <v>661</v>
      </c>
      <c r="D1078" s="264"/>
      <c r="E1078" s="264"/>
      <c r="F1078" s="301">
        <f>F1076+F1077</f>
        <v>473000</v>
      </c>
      <c r="G1078" s="259"/>
      <c r="H1078" s="259" t="s">
        <v>612</v>
      </c>
      <c r="I1078" s="259"/>
      <c r="J1078" s="259"/>
      <c r="K1078" s="259"/>
      <c r="L1078" s="259"/>
      <c r="M1078" s="259"/>
      <c r="N1078" s="259"/>
      <c r="O1078" s="259"/>
      <c r="P1078" s="259"/>
      <c r="Q1078" s="259"/>
      <c r="R1078" s="259"/>
      <c r="S1078" s="259"/>
      <c r="T1078" s="259"/>
      <c r="U1078" s="259"/>
      <c r="V1078" s="259"/>
      <c r="W1078" s="259"/>
      <c r="X1078" s="259"/>
      <c r="Y1078" s="259"/>
      <c r="Z1078" s="259"/>
      <c r="AA1078" s="259"/>
    </row>
    <row r="1079" spans="1:27" s="258" customFormat="1" ht="16">
      <c r="A1079" s="260"/>
      <c r="B1079" s="259"/>
      <c r="C1079" s="259" t="s">
        <v>585</v>
      </c>
      <c r="D1079" s="259"/>
      <c r="E1079" s="259"/>
      <c r="F1079" s="269">
        <f>O1028</f>
        <v>120000</v>
      </c>
      <c r="G1079" s="259"/>
      <c r="H1079" s="259"/>
      <c r="I1079" s="259"/>
      <c r="J1079" s="259"/>
      <c r="K1079" s="259"/>
      <c r="L1079" s="259"/>
      <c r="M1079" s="259"/>
      <c r="N1079" s="259"/>
      <c r="O1079" s="259"/>
      <c r="P1079" s="259"/>
      <c r="Q1079" s="259"/>
      <c r="R1079" s="259"/>
      <c r="S1079" s="259"/>
      <c r="T1079" s="259"/>
      <c r="U1079" s="259"/>
      <c r="V1079" s="259"/>
      <c r="W1079" s="259"/>
      <c r="X1079" s="259"/>
      <c r="Y1079" s="259"/>
      <c r="Z1079" s="259"/>
      <c r="AA1079" s="259"/>
    </row>
    <row r="1080" spans="1:27" s="258" customFormat="1" ht="16">
      <c r="A1080" s="260"/>
      <c r="B1080" s="259"/>
      <c r="C1080" s="264" t="s">
        <v>467</v>
      </c>
      <c r="D1080" s="264"/>
      <c r="E1080" s="264"/>
      <c r="F1080" s="270">
        <f>F1078+F1079</f>
        <v>593000</v>
      </c>
      <c r="G1080" s="259"/>
      <c r="H1080" s="259" t="s">
        <v>614</v>
      </c>
      <c r="I1080" s="259"/>
      <c r="J1080" s="259"/>
      <c r="K1080" s="259"/>
      <c r="L1080" s="259"/>
      <c r="M1080" s="259"/>
      <c r="N1080" s="259"/>
      <c r="O1080" s="259"/>
      <c r="P1080" s="259"/>
      <c r="Q1080" s="259"/>
      <c r="R1080" s="259"/>
      <c r="S1080" s="259"/>
      <c r="T1080" s="259"/>
      <c r="U1080" s="259"/>
      <c r="V1080" s="259"/>
      <c r="W1080" s="259"/>
      <c r="X1080" s="259"/>
      <c r="Y1080" s="259"/>
      <c r="Z1080" s="259"/>
      <c r="AA1080" s="259"/>
    </row>
    <row r="1081" spans="1:27" s="258" customFormat="1" ht="16">
      <c r="A1081" s="260"/>
      <c r="B1081" s="259"/>
      <c r="C1081" s="259"/>
      <c r="D1081" s="259"/>
      <c r="E1081" s="259"/>
      <c r="F1081" s="259"/>
      <c r="G1081" s="259"/>
      <c r="H1081" s="259"/>
      <c r="I1081" s="259"/>
      <c r="J1081" s="259"/>
      <c r="K1081" s="259"/>
      <c r="L1081" s="259"/>
      <c r="M1081" s="259"/>
      <c r="N1081" s="259"/>
      <c r="O1081" s="259"/>
      <c r="P1081" s="259"/>
      <c r="Q1081" s="259"/>
      <c r="R1081" s="259"/>
      <c r="S1081" s="259"/>
      <c r="T1081" s="259"/>
      <c r="U1081" s="259"/>
      <c r="V1081" s="259"/>
      <c r="W1081" s="259"/>
      <c r="X1081" s="259"/>
      <c r="Y1081" s="259"/>
      <c r="Z1081" s="259"/>
      <c r="AA1081" s="259"/>
    </row>
    <row r="1082" spans="1:27" s="258" customFormat="1" ht="16">
      <c r="A1082" s="260" t="s">
        <v>662</v>
      </c>
      <c r="B1082" s="259"/>
      <c r="C1082" s="259"/>
      <c r="D1082" s="259"/>
      <c r="E1082" s="259"/>
      <c r="F1082" s="259"/>
      <c r="G1082" s="259"/>
      <c r="H1082" s="259"/>
      <c r="I1082" s="259"/>
      <c r="J1082" s="259"/>
      <c r="K1082" s="259"/>
      <c r="L1082" s="259"/>
      <c r="M1082" s="259"/>
      <c r="N1082" s="259"/>
      <c r="O1082" s="259"/>
      <c r="P1082" s="259"/>
      <c r="Q1082" s="259"/>
      <c r="R1082" s="259"/>
      <c r="S1082" s="259"/>
      <c r="T1082" s="259"/>
      <c r="U1082" s="259"/>
      <c r="V1082" s="259"/>
      <c r="W1082" s="259"/>
      <c r="X1082" s="259"/>
      <c r="Y1082" s="259"/>
      <c r="Z1082" s="259"/>
      <c r="AA1082" s="259"/>
    </row>
    <row r="1083" spans="1:27" s="258" customFormat="1" ht="16">
      <c r="A1083" s="260"/>
      <c r="B1083" s="259"/>
      <c r="C1083" s="259"/>
      <c r="D1083" s="259"/>
      <c r="E1083" s="259"/>
      <c r="F1083" s="259"/>
      <c r="G1083" s="259"/>
      <c r="H1083" s="259"/>
      <c r="I1083" s="259"/>
      <c r="J1083" s="259"/>
      <c r="K1083" s="259"/>
      <c r="L1083" s="259"/>
      <c r="M1083" s="259"/>
      <c r="N1083" s="259"/>
      <c r="O1083" s="259"/>
      <c r="P1083" s="259"/>
      <c r="Q1083" s="259"/>
      <c r="R1083" s="259"/>
      <c r="S1083" s="259"/>
      <c r="T1083" s="259"/>
      <c r="U1083" s="259"/>
      <c r="V1083" s="259"/>
      <c r="W1083" s="259"/>
      <c r="X1083" s="259"/>
      <c r="Y1083" s="259"/>
      <c r="Z1083" s="259"/>
      <c r="AA1083" s="259"/>
    </row>
    <row r="1084" spans="1:27" s="258" customFormat="1" ht="16">
      <c r="A1084" s="260"/>
      <c r="B1084" s="259" t="s">
        <v>960</v>
      </c>
      <c r="C1084" s="259" t="s">
        <v>663</v>
      </c>
      <c r="D1084" s="259"/>
      <c r="E1084" s="259"/>
      <c r="F1084" s="259"/>
      <c r="G1084" s="259"/>
      <c r="H1084" s="259"/>
      <c r="I1084" s="263">
        <f>E1025</f>
        <v>440000</v>
      </c>
      <c r="J1084" s="259"/>
      <c r="K1084" s="259"/>
      <c r="L1084" s="259"/>
      <c r="M1084" s="259"/>
      <c r="N1084" s="259"/>
      <c r="O1084" s="259"/>
      <c r="P1084" s="259"/>
      <c r="Q1084" s="259"/>
      <c r="R1084" s="259"/>
      <c r="S1084" s="259"/>
      <c r="T1084" s="259"/>
      <c r="U1084" s="259"/>
      <c r="V1084" s="259"/>
      <c r="W1084" s="259"/>
      <c r="X1084" s="259"/>
      <c r="Y1084" s="259"/>
      <c r="Z1084" s="259"/>
      <c r="AA1084" s="259"/>
    </row>
    <row r="1085" spans="1:27" s="258" customFormat="1" ht="16">
      <c r="A1085" s="260"/>
      <c r="B1085" s="259"/>
      <c r="C1085" s="259" t="s">
        <v>664</v>
      </c>
      <c r="D1085" s="259"/>
      <c r="E1085" s="259"/>
      <c r="F1085" s="259"/>
      <c r="G1085" s="259"/>
      <c r="H1085" s="259"/>
      <c r="I1085" s="271">
        <f>F1080</f>
        <v>593000</v>
      </c>
      <c r="J1085" s="259"/>
      <c r="K1085" s="259"/>
      <c r="L1085" s="259"/>
      <c r="M1085" s="259"/>
      <c r="N1085" s="259"/>
      <c r="O1085" s="259"/>
      <c r="P1085" s="259"/>
      <c r="Q1085" s="259"/>
      <c r="R1085" s="259"/>
      <c r="S1085" s="259"/>
      <c r="T1085" s="259"/>
      <c r="U1085" s="259"/>
      <c r="V1085" s="259"/>
      <c r="W1085" s="259"/>
      <c r="X1085" s="259"/>
      <c r="Y1085" s="259"/>
      <c r="Z1085" s="259"/>
      <c r="AA1085" s="259"/>
    </row>
    <row r="1086" spans="1:27" s="258" customFormat="1" ht="16">
      <c r="A1086" s="260"/>
      <c r="B1086" s="259" t="s">
        <v>960</v>
      </c>
      <c r="C1086" s="259" t="s">
        <v>665</v>
      </c>
      <c r="D1086" s="259"/>
      <c r="E1086" s="259"/>
      <c r="F1086" s="259"/>
      <c r="G1086" s="259"/>
      <c r="H1086" s="259"/>
      <c r="I1086" s="265">
        <f>-E1023</f>
        <v>-35000</v>
      </c>
      <c r="J1086" s="259"/>
      <c r="K1086" s="259"/>
      <c r="L1086" s="259"/>
      <c r="M1086" s="259"/>
      <c r="N1086" s="259"/>
      <c r="O1086" s="259"/>
      <c r="P1086" s="259"/>
      <c r="Q1086" s="259"/>
      <c r="R1086" s="259"/>
      <c r="S1086" s="259"/>
      <c r="T1086" s="259"/>
      <c r="U1086" s="259"/>
      <c r="V1086" s="259"/>
      <c r="W1086" s="259"/>
      <c r="X1086" s="259"/>
      <c r="Y1086" s="259"/>
      <c r="Z1086" s="259"/>
      <c r="AA1086" s="259"/>
    </row>
    <row r="1087" spans="1:27" s="258" customFormat="1" ht="16">
      <c r="A1087" s="260"/>
      <c r="B1087" s="259"/>
      <c r="C1087" s="259" t="s">
        <v>666</v>
      </c>
      <c r="D1087" s="259"/>
      <c r="E1087" s="259"/>
      <c r="F1087" s="259"/>
      <c r="G1087" s="259"/>
      <c r="H1087" s="259"/>
      <c r="I1087" s="301">
        <f>SUM(I1084:I1086)</f>
        <v>998000</v>
      </c>
      <c r="J1087" s="259"/>
      <c r="K1087" s="259"/>
      <c r="L1087" s="259"/>
      <c r="M1087" s="259"/>
      <c r="N1087" s="259"/>
      <c r="O1087" s="259"/>
      <c r="P1087" s="259"/>
      <c r="Q1087" s="259"/>
      <c r="R1087" s="259"/>
      <c r="S1087" s="259"/>
      <c r="T1087" s="259"/>
      <c r="U1087" s="259"/>
      <c r="V1087" s="259"/>
      <c r="W1087" s="259"/>
      <c r="X1087" s="259"/>
      <c r="Y1087" s="259"/>
      <c r="Z1087" s="259"/>
      <c r="AA1087" s="259"/>
    </row>
    <row r="1088" spans="1:27" s="258" customFormat="1" ht="16">
      <c r="A1088" s="260"/>
      <c r="B1088" s="259"/>
      <c r="C1088" s="259"/>
      <c r="D1088" s="259"/>
      <c r="E1088" s="259"/>
      <c r="F1088" s="259"/>
      <c r="G1088" s="259"/>
      <c r="H1088" s="259"/>
      <c r="I1088" s="259"/>
      <c r="J1088" s="259"/>
      <c r="K1088" s="259"/>
      <c r="L1088" s="259"/>
      <c r="M1088" s="259"/>
      <c r="N1088" s="259"/>
      <c r="O1088" s="259"/>
      <c r="P1088" s="259"/>
      <c r="Q1088" s="259"/>
      <c r="R1088" s="259"/>
      <c r="S1088" s="259"/>
      <c r="T1088" s="259"/>
      <c r="U1088" s="259"/>
      <c r="V1088" s="259"/>
      <c r="W1088" s="259"/>
      <c r="X1088" s="259"/>
      <c r="Y1088" s="259"/>
      <c r="Z1088" s="259"/>
      <c r="AA1088" s="259"/>
    </row>
    <row r="1089" spans="1:27" s="258" customFormat="1" ht="16">
      <c r="A1089" s="261" t="s">
        <v>667</v>
      </c>
      <c r="B1089" s="259"/>
      <c r="C1089" s="259"/>
      <c r="D1089" s="259"/>
      <c r="E1089" s="259"/>
      <c r="F1089" s="259"/>
      <c r="G1089" s="259"/>
      <c r="H1089" s="259"/>
      <c r="I1089" s="259"/>
      <c r="J1089" s="259"/>
      <c r="K1089" s="259"/>
      <c r="L1089" s="259"/>
      <c r="M1089" s="259"/>
      <c r="N1089" s="259"/>
      <c r="O1089" s="259"/>
      <c r="P1089" s="259"/>
      <c r="Q1089" s="259"/>
      <c r="R1089" s="259"/>
      <c r="S1089" s="259"/>
      <c r="T1089" s="259"/>
      <c r="U1089" s="259"/>
      <c r="V1089" s="259"/>
      <c r="W1089" s="259"/>
      <c r="X1089" s="259"/>
      <c r="Y1089" s="259"/>
      <c r="Z1089" s="259"/>
      <c r="AA1089" s="259"/>
    </row>
    <row r="1090" spans="1:27" s="258" customFormat="1" ht="16">
      <c r="A1090" s="261" t="s">
        <v>668</v>
      </c>
      <c r="B1090" s="259"/>
      <c r="C1090" s="259"/>
      <c r="D1090" s="259"/>
      <c r="E1090" s="259"/>
      <c r="F1090" s="259"/>
      <c r="G1090" s="259"/>
      <c r="H1090" s="259"/>
      <c r="I1090" s="259"/>
      <c r="J1090" s="259"/>
      <c r="K1090" s="259"/>
      <c r="L1090" s="259"/>
      <c r="M1090" s="259"/>
      <c r="N1090" s="259"/>
      <c r="O1090" s="259"/>
      <c r="P1090" s="259"/>
      <c r="Q1090" s="259"/>
      <c r="R1090" s="259"/>
      <c r="S1090" s="259"/>
      <c r="T1090" s="259"/>
      <c r="U1090" s="259"/>
      <c r="V1090" s="259"/>
      <c r="W1090" s="259"/>
      <c r="X1090" s="259"/>
      <c r="Y1090" s="259"/>
      <c r="Z1090" s="259"/>
      <c r="AA1090" s="259"/>
    </row>
    <row r="1091" spans="1:27" s="258" customFormat="1" ht="16">
      <c r="A1091" s="261" t="s">
        <v>669</v>
      </c>
      <c r="B1091" s="259"/>
      <c r="C1091" s="259"/>
      <c r="D1091" s="259"/>
      <c r="E1091" s="259"/>
      <c r="F1091" s="259"/>
      <c r="G1091" s="259"/>
      <c r="H1091" s="259"/>
      <c r="I1091" s="259"/>
      <c r="J1091" s="259"/>
      <c r="K1091" s="259"/>
      <c r="L1091" s="259"/>
      <c r="M1091" s="259"/>
      <c r="N1091" s="259"/>
      <c r="O1091" s="259"/>
      <c r="P1091" s="259"/>
      <c r="Q1091" s="259"/>
      <c r="R1091" s="259"/>
      <c r="S1091" s="259"/>
      <c r="T1091" s="259"/>
      <c r="U1091" s="259"/>
      <c r="V1091" s="259"/>
      <c r="W1091" s="259"/>
      <c r="X1091" s="259"/>
      <c r="Y1091" s="259"/>
      <c r="Z1091" s="259"/>
      <c r="AA1091" s="259"/>
    </row>
    <row r="1092" spans="1:27" s="258" customFormat="1" ht="16">
      <c r="A1092" s="260"/>
      <c r="B1092" s="259"/>
      <c r="C1092" s="259"/>
      <c r="D1092" s="259"/>
      <c r="E1092" s="259"/>
      <c r="F1092" s="259"/>
      <c r="G1092" s="259"/>
      <c r="H1092" s="259"/>
      <c r="I1092" s="259"/>
      <c r="J1092" s="259"/>
      <c r="K1092" s="259"/>
      <c r="L1092" s="259"/>
      <c r="M1092" s="259"/>
      <c r="N1092" s="259"/>
      <c r="O1092" s="259"/>
      <c r="P1092" s="259"/>
      <c r="Q1092" s="259"/>
      <c r="R1092" s="259"/>
      <c r="S1092" s="259"/>
      <c r="T1092" s="259"/>
      <c r="U1092" s="259"/>
      <c r="V1092" s="259"/>
      <c r="W1092" s="259"/>
      <c r="X1092" s="259"/>
      <c r="Y1092" s="259"/>
      <c r="Z1092" s="259"/>
      <c r="AA1092" s="259"/>
    </row>
    <row r="1093" spans="1:27" s="258" customFormat="1" ht="16">
      <c r="A1093" s="302" t="s">
        <v>670</v>
      </c>
      <c r="B1093" s="259"/>
      <c r="C1093" s="259"/>
      <c r="D1093" s="259"/>
      <c r="E1093" s="259"/>
      <c r="F1093" s="259"/>
      <c r="G1093" s="259"/>
      <c r="H1093" s="259"/>
      <c r="I1093" s="259"/>
      <c r="J1093" s="259"/>
      <c r="K1093" s="259"/>
      <c r="L1093" s="259"/>
      <c r="M1093" s="259"/>
      <c r="N1093" s="259"/>
      <c r="O1093" s="259"/>
      <c r="P1093" s="259"/>
      <c r="Q1093" s="259"/>
      <c r="R1093" s="259"/>
      <c r="S1093" s="259"/>
      <c r="T1093" s="259"/>
      <c r="U1093" s="259"/>
      <c r="V1093" s="259"/>
      <c r="W1093" s="259"/>
      <c r="X1093" s="259"/>
      <c r="Y1093" s="259"/>
      <c r="Z1093" s="259"/>
      <c r="AA1093" s="259"/>
    </row>
    <row r="1094" spans="1:27" s="258" customFormat="1" ht="16">
      <c r="A1094" s="260"/>
      <c r="B1094" s="259"/>
      <c r="C1094" s="259"/>
      <c r="D1094" s="259"/>
      <c r="E1094" s="259"/>
      <c r="F1094" s="259"/>
      <c r="G1094" s="259"/>
      <c r="H1094" s="259"/>
      <c r="I1094" s="259"/>
      <c r="J1094" s="259"/>
      <c r="K1094" s="259"/>
      <c r="L1094" s="259"/>
      <c r="M1094" s="259"/>
      <c r="N1094" s="259"/>
      <c r="O1094" s="259"/>
      <c r="P1094" s="259"/>
      <c r="Q1094" s="259"/>
      <c r="R1094" s="259"/>
      <c r="S1094" s="259"/>
      <c r="T1094" s="259"/>
      <c r="U1094" s="259"/>
      <c r="V1094" s="259"/>
      <c r="W1094" s="259"/>
      <c r="X1094" s="259"/>
      <c r="Y1094" s="259"/>
      <c r="Z1094" s="259"/>
      <c r="AA1094" s="259"/>
    </row>
    <row r="1095" spans="1:27" s="258" customFormat="1" ht="16">
      <c r="A1095" s="260" t="s">
        <v>566</v>
      </c>
      <c r="B1095" s="259"/>
      <c r="C1095" s="259"/>
      <c r="D1095" s="259"/>
      <c r="E1095" s="259"/>
      <c r="F1095" s="259"/>
      <c r="G1095" s="259"/>
      <c r="H1095" s="259"/>
      <c r="I1095" s="259"/>
      <c r="J1095" s="259"/>
      <c r="K1095" s="259"/>
      <c r="L1095" s="259"/>
      <c r="M1095" s="259"/>
      <c r="N1095" s="259"/>
      <c r="O1095" s="259"/>
      <c r="P1095" s="259"/>
      <c r="Q1095" s="259"/>
      <c r="R1095" s="259"/>
      <c r="S1095" s="259"/>
      <c r="T1095" s="259"/>
      <c r="U1095" s="259"/>
      <c r="V1095" s="259"/>
      <c r="W1095" s="259"/>
      <c r="X1095" s="259"/>
      <c r="Y1095" s="259"/>
      <c r="Z1095" s="259"/>
      <c r="AA1095" s="259"/>
    </row>
    <row r="1096" spans="1:27" s="258" customFormat="1" ht="16">
      <c r="A1096" s="261" t="s">
        <v>671</v>
      </c>
      <c r="B1096" s="259"/>
      <c r="C1096" s="259"/>
      <c r="D1096" s="259"/>
      <c r="E1096" s="259"/>
      <c r="F1096" s="259"/>
      <c r="G1096" s="259"/>
      <c r="H1096" s="259"/>
      <c r="I1096" s="259"/>
      <c r="J1096" s="259"/>
      <c r="K1096" s="259"/>
      <c r="L1096" s="259"/>
      <c r="M1096" s="259"/>
      <c r="N1096" s="259"/>
      <c r="O1096" s="259"/>
      <c r="P1096" s="259"/>
      <c r="Q1096" s="259"/>
      <c r="R1096" s="259"/>
      <c r="S1096" s="259"/>
      <c r="T1096" s="259"/>
      <c r="U1096" s="259"/>
      <c r="V1096" s="259"/>
      <c r="W1096" s="259"/>
      <c r="X1096" s="259"/>
      <c r="Y1096" s="259"/>
      <c r="Z1096" s="259"/>
      <c r="AA1096" s="259"/>
    </row>
    <row r="1097" spans="1:27" s="258" customFormat="1" ht="16">
      <c r="A1097" s="261" t="s">
        <v>672</v>
      </c>
      <c r="B1097" s="259"/>
      <c r="C1097" s="259"/>
      <c r="D1097" s="259"/>
      <c r="E1097" s="259"/>
      <c r="F1097" s="259"/>
      <c r="G1097" s="259"/>
      <c r="H1097" s="259"/>
      <c r="I1097" s="259"/>
      <c r="J1097" s="259"/>
      <c r="K1097" s="259"/>
      <c r="L1097" s="259"/>
      <c r="M1097" s="259"/>
      <c r="N1097" s="259"/>
      <c r="O1097" s="259"/>
      <c r="P1097" s="259"/>
      <c r="Q1097" s="259"/>
      <c r="R1097" s="259"/>
      <c r="S1097" s="259"/>
      <c r="T1097" s="259"/>
      <c r="U1097" s="259"/>
      <c r="V1097" s="259"/>
      <c r="W1097" s="259"/>
      <c r="X1097" s="259"/>
      <c r="Y1097" s="259"/>
      <c r="Z1097" s="259"/>
      <c r="AA1097" s="259"/>
    </row>
    <row r="1098" spans="1:27" s="258" customFormat="1" ht="16">
      <c r="A1098" s="261" t="s">
        <v>673</v>
      </c>
      <c r="B1098" s="259"/>
      <c r="C1098" s="259"/>
      <c r="D1098" s="259"/>
      <c r="E1098" s="259"/>
      <c r="F1098" s="259"/>
      <c r="G1098" s="259"/>
      <c r="H1098" s="259"/>
      <c r="I1098" s="259"/>
      <c r="J1098" s="259"/>
      <c r="K1098" s="259"/>
      <c r="L1098" s="259"/>
      <c r="M1098" s="259"/>
      <c r="N1098" s="259"/>
      <c r="O1098" s="259"/>
      <c r="P1098" s="259"/>
      <c r="Q1098" s="259"/>
      <c r="R1098" s="259"/>
      <c r="S1098" s="259"/>
      <c r="T1098" s="259"/>
      <c r="U1098" s="259"/>
      <c r="V1098" s="259"/>
      <c r="W1098" s="259"/>
      <c r="X1098" s="259"/>
      <c r="Y1098" s="259"/>
      <c r="Z1098" s="259"/>
      <c r="AA1098" s="259"/>
    </row>
    <row r="1099" spans="1:27" s="258" customFormat="1" ht="16">
      <c r="A1099" s="261" t="s">
        <v>674</v>
      </c>
      <c r="B1099" s="259"/>
      <c r="C1099" s="259"/>
      <c r="D1099" s="259"/>
      <c r="E1099" s="259"/>
      <c r="F1099" s="259"/>
      <c r="G1099" s="259"/>
      <c r="H1099" s="259"/>
      <c r="I1099" s="259"/>
      <c r="J1099" s="259"/>
      <c r="K1099" s="259"/>
      <c r="L1099" s="259"/>
      <c r="M1099" s="259"/>
      <c r="N1099" s="259"/>
      <c r="O1099" s="259"/>
      <c r="P1099" s="259"/>
      <c r="Q1099" s="259"/>
      <c r="R1099" s="259"/>
      <c r="S1099" s="259"/>
      <c r="T1099" s="259"/>
      <c r="U1099" s="259"/>
      <c r="V1099" s="259"/>
      <c r="W1099" s="259"/>
      <c r="X1099" s="259"/>
      <c r="Y1099" s="259"/>
      <c r="Z1099" s="259"/>
      <c r="AA1099" s="259"/>
    </row>
    <row r="1100" spans="1:27" s="258" customFormat="1" ht="16">
      <c r="A1100" s="260"/>
      <c r="B1100" s="259"/>
      <c r="C1100" s="259"/>
      <c r="D1100" s="259"/>
      <c r="E1100" s="259"/>
      <c r="F1100" s="259"/>
      <c r="G1100" s="259"/>
      <c r="H1100" s="259"/>
      <c r="I1100" s="259"/>
      <c r="J1100" s="259"/>
      <c r="K1100" s="259"/>
      <c r="L1100" s="259"/>
      <c r="M1100" s="259"/>
      <c r="N1100" s="259"/>
      <c r="O1100" s="259"/>
      <c r="P1100" s="259"/>
      <c r="Q1100" s="259"/>
      <c r="R1100" s="259"/>
      <c r="S1100" s="259"/>
      <c r="T1100" s="259"/>
      <c r="U1100" s="259"/>
      <c r="V1100" s="259"/>
      <c r="W1100" s="259"/>
      <c r="X1100" s="259"/>
      <c r="Y1100" s="259"/>
      <c r="Z1100" s="259"/>
      <c r="AA1100" s="259"/>
    </row>
    <row r="1101" spans="1:27" s="258" customFormat="1" ht="16">
      <c r="A1101" s="260" t="s">
        <v>628</v>
      </c>
      <c r="B1101" s="259"/>
      <c r="C1101" s="259"/>
      <c r="D1101" s="259"/>
      <c r="E1101" s="259"/>
      <c r="F1101" s="259"/>
      <c r="G1101" s="259"/>
      <c r="H1101" s="259"/>
      <c r="I1101" s="259"/>
      <c r="J1101" s="259"/>
      <c r="K1101" s="259"/>
      <c r="L1101" s="259"/>
      <c r="M1101" s="259"/>
      <c r="N1101" s="259"/>
      <c r="O1101" s="259"/>
      <c r="P1101" s="259"/>
      <c r="Q1101" s="259"/>
      <c r="R1101" s="259"/>
      <c r="S1101" s="259"/>
      <c r="T1101" s="259"/>
      <c r="U1101" s="259"/>
      <c r="V1101" s="259"/>
      <c r="W1101" s="259"/>
      <c r="X1101" s="259"/>
      <c r="Y1101" s="259"/>
      <c r="Z1101" s="259"/>
      <c r="AA1101" s="259"/>
    </row>
    <row r="1102" spans="1:27" s="258" customFormat="1" ht="16">
      <c r="A1102" s="261" t="s">
        <v>675</v>
      </c>
      <c r="B1102" s="259"/>
      <c r="C1102" s="259"/>
      <c r="D1102" s="259"/>
      <c r="E1102" s="259"/>
      <c r="F1102" s="259"/>
      <c r="G1102" s="259"/>
      <c r="H1102" s="259"/>
      <c r="I1102" s="259"/>
      <c r="J1102" s="259"/>
      <c r="K1102" s="259"/>
      <c r="L1102" s="259"/>
      <c r="M1102" s="259"/>
      <c r="N1102" s="259"/>
      <c r="O1102" s="259"/>
      <c r="P1102" s="259"/>
      <c r="Q1102" s="259"/>
      <c r="R1102" s="259"/>
      <c r="S1102" s="259"/>
      <c r="T1102" s="259"/>
      <c r="U1102" s="259"/>
      <c r="V1102" s="259"/>
      <c r="W1102" s="259"/>
      <c r="X1102" s="259"/>
      <c r="Y1102" s="259"/>
      <c r="Z1102" s="259"/>
      <c r="AA1102" s="259"/>
    </row>
    <row r="1103" spans="1:27" s="258" customFormat="1" ht="16">
      <c r="A1103" s="260"/>
      <c r="B1103" s="259"/>
      <c r="C1103" s="259"/>
      <c r="D1103" s="259"/>
      <c r="E1103" s="259"/>
      <c r="F1103" s="259"/>
      <c r="G1103" s="259"/>
      <c r="H1103" s="259"/>
      <c r="I1103" s="259"/>
      <c r="J1103" s="259"/>
      <c r="K1103" s="259"/>
      <c r="L1103" s="259"/>
      <c r="M1103" s="259"/>
      <c r="N1103" s="259"/>
      <c r="O1103" s="259"/>
      <c r="P1103" s="259"/>
      <c r="Q1103" s="259"/>
      <c r="R1103" s="259"/>
      <c r="S1103" s="259"/>
      <c r="T1103" s="259"/>
      <c r="U1103" s="259"/>
      <c r="V1103" s="259"/>
      <c r="W1103" s="259"/>
      <c r="X1103" s="259"/>
      <c r="Y1103" s="259"/>
      <c r="Z1103" s="259"/>
      <c r="AA1103" s="259"/>
    </row>
    <row r="1104" spans="1:27" s="258" customFormat="1" ht="16">
      <c r="A1104" s="260" t="s">
        <v>568</v>
      </c>
      <c r="B1104" s="259"/>
      <c r="C1104" s="259"/>
      <c r="D1104" s="259"/>
      <c r="E1104" s="259"/>
      <c r="F1104" s="259"/>
      <c r="G1104" s="259"/>
      <c r="H1104" s="259"/>
      <c r="I1104" s="259"/>
      <c r="J1104" s="259"/>
      <c r="K1104" s="259"/>
      <c r="L1104" s="259"/>
      <c r="M1104" s="259"/>
      <c r="N1104" s="259"/>
      <c r="O1104" s="259"/>
      <c r="P1104" s="259"/>
      <c r="Q1104" s="259"/>
      <c r="R1104" s="259"/>
      <c r="S1104" s="259"/>
      <c r="T1104" s="259"/>
      <c r="U1104" s="259"/>
      <c r="V1104" s="259"/>
      <c r="W1104" s="259"/>
      <c r="X1104" s="259"/>
      <c r="Y1104" s="259"/>
      <c r="Z1104" s="259"/>
      <c r="AA1104" s="259"/>
    </row>
    <row r="1105" spans="1:27" s="258" customFormat="1" ht="16">
      <c r="A1105" s="261" t="s">
        <v>676</v>
      </c>
      <c r="B1105" s="259"/>
      <c r="C1105" s="259"/>
      <c r="D1105" s="259"/>
      <c r="E1105" s="259"/>
      <c r="F1105" s="259"/>
      <c r="G1105" s="259"/>
      <c r="H1105" s="259"/>
      <c r="I1105" s="259"/>
      <c r="J1105" s="259"/>
      <c r="K1105" s="259"/>
      <c r="L1105" s="259"/>
      <c r="M1105" s="259"/>
      <c r="N1105" s="259"/>
      <c r="O1105" s="259"/>
      <c r="P1105" s="259"/>
      <c r="Q1105" s="259"/>
      <c r="R1105" s="259"/>
      <c r="S1105" s="259"/>
      <c r="T1105" s="259"/>
      <c r="U1105" s="259"/>
      <c r="V1105" s="259"/>
      <c r="W1105" s="259"/>
      <c r="X1105" s="259"/>
      <c r="Y1105" s="259"/>
      <c r="Z1105" s="259"/>
      <c r="AA1105" s="259"/>
    </row>
    <row r="1106" spans="1:27" s="258" customFormat="1" ht="16">
      <c r="A1106" s="260"/>
      <c r="B1106" s="259"/>
      <c r="C1106" s="259"/>
      <c r="D1106" s="259"/>
      <c r="E1106" s="259"/>
      <c r="F1106" s="259"/>
      <c r="G1106" s="259"/>
      <c r="H1106" s="259"/>
      <c r="I1106" s="259"/>
      <c r="J1106" s="259"/>
      <c r="K1106" s="259"/>
      <c r="L1106" s="259"/>
      <c r="M1106" s="259"/>
      <c r="N1106" s="259"/>
      <c r="O1106" s="259"/>
      <c r="P1106" s="259"/>
      <c r="Q1106" s="259"/>
      <c r="R1106" s="259"/>
      <c r="S1106" s="259"/>
      <c r="T1106" s="259"/>
      <c r="U1106" s="259"/>
      <c r="V1106" s="259"/>
      <c r="W1106" s="259"/>
      <c r="X1106" s="259"/>
      <c r="Y1106" s="259"/>
      <c r="Z1106" s="259"/>
      <c r="AA1106" s="259"/>
    </row>
    <row r="1107" spans="1:27" s="258" customFormat="1" ht="16">
      <c r="A1107" s="260" t="s">
        <v>569</v>
      </c>
      <c r="B1107" s="259"/>
      <c r="C1107" s="259"/>
      <c r="D1107" s="259"/>
      <c r="E1107" s="259"/>
      <c r="F1107" s="259"/>
      <c r="G1107" s="259"/>
      <c r="H1107" s="259"/>
      <c r="I1107" s="259"/>
      <c r="J1107" s="259"/>
      <c r="K1107" s="259"/>
      <c r="L1107" s="259"/>
      <c r="M1107" s="259"/>
      <c r="N1107" s="259"/>
      <c r="O1107" s="259"/>
      <c r="P1107" s="259"/>
      <c r="Q1107" s="259"/>
      <c r="R1107" s="259"/>
      <c r="S1107" s="259"/>
      <c r="T1107" s="259"/>
      <c r="U1107" s="259"/>
      <c r="V1107" s="259"/>
      <c r="W1107" s="259"/>
      <c r="X1107" s="259"/>
      <c r="Y1107" s="259"/>
      <c r="Z1107" s="259"/>
      <c r="AA1107" s="259"/>
    </row>
    <row r="1108" spans="1:27" s="258" customFormat="1" ht="16">
      <c r="A1108" s="261" t="s">
        <v>677</v>
      </c>
      <c r="B1108" s="259"/>
      <c r="C1108" s="259"/>
      <c r="D1108" s="259"/>
      <c r="E1108" s="259"/>
      <c r="F1108" s="259"/>
      <c r="G1108" s="259"/>
      <c r="H1108" s="259"/>
      <c r="I1108" s="259"/>
      <c r="J1108" s="259"/>
      <c r="K1108" s="259"/>
      <c r="L1108" s="259"/>
      <c r="M1108" s="259"/>
      <c r="N1108" s="259"/>
      <c r="O1108" s="259"/>
      <c r="P1108" s="259"/>
      <c r="Q1108" s="259"/>
      <c r="R1108" s="259"/>
      <c r="S1108" s="259"/>
      <c r="T1108" s="259"/>
      <c r="U1108" s="259"/>
      <c r="V1108" s="259"/>
      <c r="W1108" s="259"/>
      <c r="X1108" s="259"/>
      <c r="Y1108" s="259"/>
      <c r="Z1108" s="259"/>
      <c r="AA1108" s="259"/>
    </row>
    <row r="1109" spans="1:27" s="258" customFormat="1" ht="16">
      <c r="A1109" s="261" t="s">
        <v>678</v>
      </c>
      <c r="B1109" s="259"/>
      <c r="C1109" s="259"/>
      <c r="D1109" s="259"/>
      <c r="E1109" s="259"/>
      <c r="F1109" s="259"/>
      <c r="G1109" s="259"/>
      <c r="H1109" s="259"/>
      <c r="I1109" s="259"/>
      <c r="J1109" s="259"/>
      <c r="K1109" s="259"/>
      <c r="L1109" s="259"/>
      <c r="M1109" s="259"/>
      <c r="N1109" s="259"/>
      <c r="O1109" s="259"/>
      <c r="P1109" s="259"/>
      <c r="Q1109" s="259"/>
      <c r="R1109" s="259"/>
      <c r="S1109" s="259"/>
      <c r="T1109" s="259"/>
      <c r="U1109" s="259"/>
      <c r="V1109" s="259"/>
      <c r="W1109" s="259"/>
      <c r="X1109" s="259"/>
      <c r="Y1109" s="259"/>
      <c r="Z1109" s="259"/>
      <c r="AA1109" s="259"/>
    </row>
    <row r="1110" spans="1:27" s="258" customFormat="1" ht="16">
      <c r="A1110" s="261" t="s">
        <v>679</v>
      </c>
      <c r="B1110" s="259"/>
      <c r="C1110" s="259"/>
      <c r="D1110" s="259"/>
      <c r="E1110" s="259"/>
      <c r="F1110" s="259"/>
      <c r="G1110" s="259"/>
      <c r="H1110" s="259"/>
      <c r="I1110" s="259"/>
      <c r="J1110" s="259"/>
      <c r="K1110" s="259"/>
      <c r="L1110" s="259"/>
      <c r="M1110" s="259"/>
      <c r="N1110" s="259"/>
      <c r="O1110" s="259"/>
      <c r="P1110" s="259"/>
      <c r="Q1110" s="259"/>
      <c r="R1110" s="259"/>
      <c r="S1110" s="259"/>
      <c r="T1110" s="259"/>
      <c r="U1110" s="259"/>
      <c r="V1110" s="259"/>
      <c r="W1110" s="259"/>
      <c r="X1110" s="259"/>
      <c r="Y1110" s="259"/>
      <c r="Z1110" s="259"/>
      <c r="AA1110" s="259"/>
    </row>
    <row r="1111" spans="1:27" s="258" customFormat="1" ht="16">
      <c r="A1111" s="261" t="s">
        <v>680</v>
      </c>
      <c r="B1111" s="259"/>
      <c r="C1111" s="259"/>
      <c r="D1111" s="259"/>
      <c r="E1111" s="259"/>
      <c r="F1111" s="259"/>
      <c r="G1111" s="259"/>
      <c r="H1111" s="259"/>
      <c r="I1111" s="259"/>
      <c r="J1111" s="259"/>
      <c r="K1111" s="259"/>
      <c r="L1111" s="259"/>
      <c r="M1111" s="259"/>
      <c r="N1111" s="259"/>
      <c r="O1111" s="259"/>
      <c r="P1111" s="259"/>
      <c r="Q1111" s="259"/>
      <c r="R1111" s="259"/>
      <c r="S1111" s="259"/>
      <c r="T1111" s="259"/>
      <c r="U1111" s="259"/>
      <c r="V1111" s="259"/>
      <c r="W1111" s="259"/>
      <c r="X1111" s="259"/>
      <c r="Y1111" s="259"/>
      <c r="Z1111" s="259"/>
      <c r="AA1111" s="259"/>
    </row>
    <row r="1112" spans="1:27" s="258" customFormat="1" ht="16">
      <c r="A1112" s="261" t="s">
        <v>681</v>
      </c>
      <c r="B1112" s="259"/>
      <c r="C1112" s="259"/>
      <c r="D1112" s="259"/>
      <c r="E1112" s="259"/>
      <c r="F1112" s="259"/>
      <c r="G1112" s="259"/>
      <c r="H1112" s="259"/>
      <c r="I1112" s="259"/>
      <c r="J1112" s="259"/>
      <c r="K1112" s="259"/>
      <c r="L1112" s="259"/>
      <c r="M1112" s="259"/>
      <c r="N1112" s="259"/>
      <c r="O1112" s="259"/>
      <c r="P1112" s="259"/>
      <c r="Q1112" s="259"/>
      <c r="R1112" s="259"/>
      <c r="S1112" s="259"/>
      <c r="T1112" s="259"/>
      <c r="U1112" s="259"/>
      <c r="V1112" s="259"/>
      <c r="W1112" s="259"/>
      <c r="X1112" s="259"/>
      <c r="Y1112" s="259"/>
      <c r="Z1112" s="259"/>
      <c r="AA1112" s="259"/>
    </row>
    <row r="1113" spans="1:27" s="258" customFormat="1" ht="16">
      <c r="A1113" s="260"/>
      <c r="B1113" s="259"/>
      <c r="C1113" s="259"/>
      <c r="D1113" s="259"/>
      <c r="E1113" s="259"/>
      <c r="F1113" s="259"/>
      <c r="G1113" s="259"/>
      <c r="H1113" s="259"/>
      <c r="I1113" s="259"/>
      <c r="J1113" s="259"/>
      <c r="K1113" s="259"/>
      <c r="L1113" s="259"/>
      <c r="M1113" s="259"/>
      <c r="N1113" s="259"/>
      <c r="O1113" s="259"/>
      <c r="P1113" s="259"/>
      <c r="Q1113" s="259"/>
      <c r="R1113" s="259"/>
      <c r="S1113" s="259"/>
      <c r="T1113" s="259"/>
      <c r="U1113" s="259"/>
      <c r="V1113" s="259"/>
      <c r="W1113" s="259"/>
      <c r="X1113" s="259"/>
      <c r="Y1113" s="259"/>
      <c r="Z1113" s="259"/>
      <c r="AA1113" s="259"/>
    </row>
    <row r="1114" spans="1:27" s="258" customFormat="1" ht="16">
      <c r="A1114" s="260" t="s">
        <v>570</v>
      </c>
      <c r="B1114" s="259"/>
      <c r="C1114" s="259"/>
      <c r="D1114" s="259"/>
      <c r="E1114" s="259"/>
      <c r="F1114" s="259"/>
      <c r="G1114" s="259"/>
      <c r="H1114" s="259"/>
      <c r="I1114" s="259"/>
      <c r="J1114" s="259"/>
      <c r="K1114" s="259"/>
      <c r="L1114" s="259"/>
      <c r="M1114" s="259"/>
      <c r="N1114" s="259"/>
      <c r="O1114" s="259"/>
      <c r="P1114" s="259"/>
      <c r="Q1114" s="259"/>
      <c r="R1114" s="259"/>
      <c r="S1114" s="259"/>
      <c r="T1114" s="259"/>
      <c r="U1114" s="259"/>
      <c r="V1114" s="259"/>
      <c r="W1114" s="259"/>
      <c r="X1114" s="259"/>
      <c r="Y1114" s="259"/>
      <c r="Z1114" s="259"/>
      <c r="AA1114" s="259"/>
    </row>
    <row r="1115" spans="1:27" s="258" customFormat="1" ht="16">
      <c r="A1115" s="261" t="s">
        <v>682</v>
      </c>
      <c r="B1115" s="259"/>
      <c r="C1115" s="259"/>
      <c r="D1115" s="259"/>
      <c r="E1115" s="259"/>
      <c r="F1115" s="259"/>
      <c r="G1115" s="259"/>
      <c r="H1115" s="259"/>
      <c r="I1115" s="259"/>
      <c r="J1115" s="259"/>
      <c r="K1115" s="259"/>
      <c r="L1115" s="259"/>
      <c r="M1115" s="259"/>
      <c r="N1115" s="259"/>
      <c r="O1115" s="259"/>
      <c r="P1115" s="259"/>
      <c r="Q1115" s="259"/>
      <c r="R1115" s="259"/>
      <c r="S1115" s="259"/>
      <c r="T1115" s="259"/>
      <c r="U1115" s="259"/>
      <c r="V1115" s="259"/>
      <c r="W1115" s="259"/>
      <c r="X1115" s="259"/>
      <c r="Y1115" s="259"/>
      <c r="Z1115" s="259"/>
      <c r="AA1115" s="259"/>
    </row>
    <row r="1116" spans="1:27" s="258" customFormat="1" ht="16">
      <c r="A1116" s="261" t="s">
        <v>683</v>
      </c>
      <c r="B1116" s="259"/>
      <c r="C1116" s="259"/>
      <c r="D1116" s="259"/>
      <c r="E1116" s="259"/>
      <c r="F1116" s="259"/>
      <c r="G1116" s="259"/>
      <c r="H1116" s="259"/>
      <c r="I1116" s="259"/>
      <c r="J1116" s="259"/>
      <c r="K1116" s="259"/>
      <c r="L1116" s="259"/>
      <c r="M1116" s="259"/>
      <c r="N1116" s="259"/>
      <c r="O1116" s="259"/>
      <c r="P1116" s="259"/>
      <c r="Q1116" s="259"/>
      <c r="R1116" s="259"/>
      <c r="S1116" s="259"/>
      <c r="T1116" s="259"/>
      <c r="U1116" s="259"/>
      <c r="V1116" s="259"/>
      <c r="W1116" s="259"/>
      <c r="X1116" s="259"/>
      <c r="Y1116" s="259"/>
      <c r="Z1116" s="259"/>
      <c r="AA1116" s="259"/>
    </row>
    <row r="1117" spans="1:27" s="258" customFormat="1" ht="16">
      <c r="A1117" s="260"/>
      <c r="B1117" s="259"/>
      <c r="C1117" s="259"/>
      <c r="D1117" s="259"/>
      <c r="E1117" s="259"/>
      <c r="F1117" s="259"/>
      <c r="G1117" s="259"/>
      <c r="H1117" s="259"/>
      <c r="I1117" s="259"/>
      <c r="J1117" s="259"/>
      <c r="K1117" s="259"/>
      <c r="L1117" s="259"/>
      <c r="M1117" s="259"/>
      <c r="N1117" s="259"/>
      <c r="O1117" s="259"/>
      <c r="P1117" s="259"/>
      <c r="Q1117" s="259"/>
      <c r="R1117" s="259"/>
      <c r="S1117" s="259"/>
      <c r="T1117" s="259"/>
      <c r="U1117" s="259"/>
      <c r="V1117" s="259"/>
      <c r="W1117" s="259"/>
      <c r="X1117" s="259"/>
      <c r="Y1117" s="259"/>
      <c r="Z1117" s="259"/>
      <c r="AA1117" s="259"/>
    </row>
    <row r="1118" spans="1:27" s="258" customFormat="1" ht="16">
      <c r="A1118" s="260" t="s">
        <v>571</v>
      </c>
      <c r="B1118" s="259"/>
      <c r="C1118" s="259"/>
      <c r="D1118" s="259"/>
      <c r="E1118" s="259"/>
      <c r="F1118" s="259"/>
      <c r="G1118" s="259"/>
      <c r="H1118" s="259"/>
      <c r="I1118" s="259"/>
      <c r="J1118" s="259"/>
      <c r="K1118" s="259"/>
      <c r="L1118" s="259"/>
      <c r="M1118" s="259"/>
      <c r="N1118" s="259"/>
      <c r="O1118" s="259"/>
      <c r="P1118" s="259"/>
      <c r="Q1118" s="259"/>
      <c r="R1118" s="259"/>
      <c r="S1118" s="259"/>
      <c r="T1118" s="259"/>
      <c r="U1118" s="259"/>
      <c r="V1118" s="259"/>
      <c r="W1118" s="259"/>
      <c r="X1118" s="259"/>
      <c r="Y1118" s="259"/>
      <c r="Z1118" s="259"/>
      <c r="AA1118" s="259"/>
    </row>
    <row r="1119" spans="1:27" s="258" customFormat="1" ht="16">
      <c r="A1119" s="261" t="s">
        <v>684</v>
      </c>
      <c r="B1119" s="259"/>
      <c r="C1119" s="259"/>
      <c r="D1119" s="259"/>
      <c r="E1119" s="259"/>
      <c r="F1119" s="259"/>
      <c r="G1119" s="259"/>
      <c r="H1119" s="259"/>
      <c r="I1119" s="259"/>
      <c r="J1119" s="259"/>
      <c r="K1119" s="259"/>
      <c r="L1119" s="259"/>
      <c r="M1119" s="259"/>
      <c r="N1119" s="259"/>
      <c r="O1119" s="259"/>
      <c r="P1119" s="259"/>
      <c r="Q1119" s="259"/>
      <c r="R1119" s="259"/>
      <c r="S1119" s="259"/>
      <c r="T1119" s="259"/>
      <c r="U1119" s="259"/>
      <c r="V1119" s="259"/>
      <c r="W1119" s="259"/>
      <c r="X1119" s="259"/>
      <c r="Y1119" s="259"/>
      <c r="Z1119" s="259"/>
      <c r="AA1119" s="259"/>
    </row>
    <row r="1120" spans="1:27" s="258" customFormat="1" ht="16">
      <c r="A1120" s="260"/>
      <c r="B1120" s="259"/>
      <c r="C1120" s="259"/>
      <c r="D1120" s="259"/>
      <c r="E1120" s="259"/>
      <c r="F1120" s="259"/>
      <c r="G1120" s="259"/>
      <c r="H1120" s="259"/>
      <c r="I1120" s="259"/>
      <c r="J1120" s="259"/>
      <c r="K1120" s="259"/>
      <c r="L1120" s="259"/>
      <c r="M1120" s="259"/>
      <c r="N1120" s="259"/>
      <c r="O1120" s="259"/>
      <c r="P1120" s="259"/>
      <c r="Q1120" s="259"/>
      <c r="R1120" s="259"/>
      <c r="S1120" s="259"/>
      <c r="T1120" s="259"/>
      <c r="U1120" s="259"/>
      <c r="V1120" s="259"/>
      <c r="W1120" s="259"/>
      <c r="X1120" s="259"/>
      <c r="Y1120" s="259"/>
      <c r="Z1120" s="259"/>
      <c r="AA1120" s="259"/>
    </row>
    <row r="1121" spans="1:27" s="258" customFormat="1" ht="16">
      <c r="A1121" s="260" t="s">
        <v>685</v>
      </c>
      <c r="B1121" s="259"/>
      <c r="C1121" s="259"/>
      <c r="D1121" s="259"/>
      <c r="E1121" s="259"/>
      <c r="F1121" s="259"/>
      <c r="G1121" s="259"/>
      <c r="H1121" s="259"/>
      <c r="I1121" s="259"/>
      <c r="J1121" s="259"/>
      <c r="K1121" s="259"/>
      <c r="L1121" s="259"/>
      <c r="M1121" s="259"/>
      <c r="N1121" s="259"/>
      <c r="O1121" s="259"/>
      <c r="P1121" s="259"/>
      <c r="Q1121" s="259"/>
      <c r="R1121" s="259"/>
      <c r="S1121" s="259"/>
      <c r="T1121" s="259"/>
      <c r="U1121" s="259"/>
      <c r="V1121" s="259"/>
      <c r="W1121" s="259"/>
      <c r="X1121" s="259"/>
      <c r="Y1121" s="259"/>
      <c r="Z1121" s="259"/>
      <c r="AA1121" s="259"/>
    </row>
    <row r="1122" spans="1:27" s="258" customFormat="1" ht="16">
      <c r="A1122" s="261" t="s">
        <v>686</v>
      </c>
      <c r="B1122" s="259"/>
      <c r="C1122" s="259"/>
      <c r="D1122" s="259"/>
      <c r="E1122" s="259"/>
      <c r="F1122" s="259"/>
      <c r="G1122" s="259"/>
      <c r="H1122" s="259"/>
      <c r="I1122" s="259"/>
      <c r="J1122" s="259"/>
      <c r="K1122" s="259"/>
      <c r="L1122" s="259"/>
      <c r="M1122" s="259"/>
      <c r="N1122" s="259"/>
      <c r="O1122" s="259"/>
      <c r="P1122" s="259"/>
      <c r="Q1122" s="259"/>
      <c r="R1122" s="259"/>
      <c r="S1122" s="259"/>
      <c r="T1122" s="259"/>
      <c r="U1122" s="259"/>
      <c r="V1122" s="259"/>
      <c r="W1122" s="259"/>
      <c r="X1122" s="259"/>
      <c r="Y1122" s="259"/>
      <c r="Z1122" s="259"/>
      <c r="AA1122" s="259"/>
    </row>
    <row r="1123" spans="1:27" s="258" customFormat="1" ht="16">
      <c r="A1123" s="261" t="s">
        <v>687</v>
      </c>
      <c r="B1123" s="259"/>
      <c r="C1123" s="259"/>
      <c r="D1123" s="259"/>
      <c r="E1123" s="259"/>
      <c r="F1123" s="259"/>
      <c r="G1123" s="259"/>
      <c r="H1123" s="259"/>
      <c r="I1123" s="259"/>
      <c r="J1123" s="259"/>
      <c r="K1123" s="259"/>
      <c r="L1123" s="259"/>
      <c r="M1123" s="259"/>
      <c r="N1123" s="259"/>
      <c r="O1123" s="259"/>
      <c r="P1123" s="259"/>
      <c r="Q1123" s="259"/>
      <c r="R1123" s="259"/>
      <c r="S1123" s="259"/>
      <c r="T1123" s="259"/>
      <c r="U1123" s="259"/>
      <c r="V1123" s="259"/>
      <c r="W1123" s="259"/>
      <c r="X1123" s="259"/>
      <c r="Y1123" s="259"/>
      <c r="Z1123" s="259"/>
      <c r="AA1123" s="259"/>
    </row>
    <row r="1124" spans="1:27" s="258" customFormat="1" ht="16">
      <c r="A1124" s="261" t="s">
        <v>688</v>
      </c>
      <c r="B1124" s="259"/>
      <c r="C1124" s="259"/>
      <c r="D1124" s="259"/>
      <c r="E1124" s="259"/>
      <c r="F1124" s="259"/>
      <c r="G1124" s="259"/>
      <c r="H1124" s="259"/>
      <c r="I1124" s="259"/>
      <c r="J1124" s="259"/>
      <c r="K1124" s="259"/>
      <c r="L1124" s="259"/>
      <c r="M1124" s="259"/>
      <c r="N1124" s="259"/>
      <c r="O1124" s="259"/>
      <c r="P1124" s="259"/>
      <c r="Q1124" s="259"/>
      <c r="R1124" s="259"/>
      <c r="S1124" s="259"/>
      <c r="T1124" s="259"/>
      <c r="U1124" s="259"/>
      <c r="V1124" s="259"/>
      <c r="W1124" s="259"/>
      <c r="X1124" s="259"/>
      <c r="Y1124" s="259"/>
      <c r="Z1124" s="259"/>
      <c r="AA1124" s="259"/>
    </row>
    <row r="1125" spans="1:27" s="258" customFormat="1" ht="16">
      <c r="A1125" s="261" t="s">
        <v>689</v>
      </c>
      <c r="B1125" s="259"/>
      <c r="C1125" s="259"/>
      <c r="D1125" s="259"/>
      <c r="E1125" s="259"/>
      <c r="F1125" s="259"/>
      <c r="G1125" s="259"/>
      <c r="H1125" s="259"/>
      <c r="I1125" s="259"/>
      <c r="J1125" s="259"/>
      <c r="K1125" s="259"/>
      <c r="L1125" s="259"/>
      <c r="M1125" s="259"/>
      <c r="N1125" s="259"/>
      <c r="O1125" s="259"/>
      <c r="P1125" s="259"/>
      <c r="Q1125" s="259"/>
      <c r="R1125" s="259"/>
      <c r="S1125" s="259"/>
      <c r="T1125" s="259"/>
      <c r="U1125" s="259"/>
      <c r="V1125" s="259"/>
      <c r="W1125" s="259"/>
      <c r="X1125" s="259"/>
      <c r="Y1125" s="259"/>
      <c r="Z1125" s="259"/>
      <c r="AA1125" s="259"/>
    </row>
    <row r="1126" spans="1:27" s="258" customFormat="1" ht="16">
      <c r="A1126" s="260"/>
      <c r="B1126" s="259"/>
      <c r="C1126" s="259"/>
      <c r="D1126" s="259"/>
      <c r="E1126" s="259"/>
      <c r="F1126" s="259"/>
      <c r="G1126" s="259"/>
      <c r="H1126" s="259"/>
      <c r="I1126" s="259"/>
      <c r="J1126" s="259"/>
      <c r="K1126" s="259"/>
      <c r="L1126" s="259"/>
      <c r="M1126" s="259"/>
      <c r="N1126" s="259"/>
      <c r="O1126" s="259"/>
      <c r="P1126" s="259"/>
      <c r="Q1126" s="259"/>
      <c r="R1126" s="259"/>
      <c r="S1126" s="259"/>
      <c r="T1126" s="259"/>
      <c r="U1126" s="259"/>
      <c r="V1126" s="259"/>
      <c r="W1126" s="259"/>
      <c r="X1126" s="259"/>
      <c r="Y1126" s="259"/>
      <c r="Z1126" s="259"/>
      <c r="AA1126" s="259"/>
    </row>
    <row r="1127" spans="1:27" s="258" customFormat="1" ht="16">
      <c r="A1127" s="261" t="s">
        <v>690</v>
      </c>
      <c r="B1127" s="259"/>
      <c r="C1127" s="259"/>
      <c r="D1127" s="259"/>
      <c r="E1127" s="259"/>
      <c r="F1127" s="259"/>
      <c r="G1127" s="259"/>
      <c r="H1127" s="259"/>
      <c r="I1127" s="259"/>
      <c r="J1127" s="259"/>
      <c r="K1127" s="259"/>
      <c r="L1127" s="259"/>
      <c r="M1127" s="259"/>
      <c r="N1127" s="259"/>
      <c r="O1127" s="259"/>
      <c r="P1127" s="259"/>
      <c r="Q1127" s="259"/>
      <c r="R1127" s="259"/>
      <c r="S1127" s="259"/>
      <c r="T1127" s="259"/>
      <c r="U1127" s="259"/>
      <c r="V1127" s="259"/>
      <c r="W1127" s="259"/>
      <c r="X1127" s="259"/>
      <c r="Y1127" s="259"/>
      <c r="Z1127" s="259"/>
      <c r="AA1127" s="259"/>
    </row>
    <row r="1128" spans="1:27" s="258" customFormat="1" ht="16">
      <c r="A1128" s="260"/>
      <c r="B1128" s="259"/>
      <c r="C1128" s="259"/>
      <c r="D1128" s="259"/>
      <c r="E1128" s="259"/>
      <c r="F1128" s="259"/>
      <c r="G1128" s="259"/>
      <c r="H1128" s="259"/>
      <c r="I1128" s="259"/>
      <c r="J1128" s="259"/>
      <c r="K1128" s="259"/>
      <c r="L1128" s="259"/>
      <c r="M1128" s="259"/>
      <c r="N1128" s="259"/>
      <c r="O1128" s="259"/>
      <c r="P1128" s="259"/>
      <c r="Q1128" s="259"/>
      <c r="R1128" s="259"/>
      <c r="S1128" s="259"/>
      <c r="T1128" s="259"/>
      <c r="U1128" s="259"/>
      <c r="V1128" s="259"/>
      <c r="W1128" s="259"/>
      <c r="X1128" s="259"/>
      <c r="Y1128" s="259"/>
      <c r="Z1128" s="259"/>
      <c r="AA1128" s="259"/>
    </row>
    <row r="1129" spans="1:27" s="258" customFormat="1" ht="16">
      <c r="A1129" s="261" t="s">
        <v>652</v>
      </c>
      <c r="B1129" s="259"/>
      <c r="C1129" s="259"/>
      <c r="D1129" s="259"/>
      <c r="E1129" s="259"/>
      <c r="F1129" s="259"/>
      <c r="G1129" s="259"/>
      <c r="H1129" s="259"/>
      <c r="I1129" s="259"/>
      <c r="J1129" s="259"/>
      <c r="K1129" s="259"/>
      <c r="L1129" s="259"/>
      <c r="M1129" s="259"/>
      <c r="N1129" s="259"/>
      <c r="O1129" s="259"/>
      <c r="P1129" s="259"/>
      <c r="Q1129" s="259"/>
      <c r="R1129" s="259"/>
      <c r="S1129" s="259"/>
      <c r="T1129" s="259"/>
      <c r="U1129" s="259"/>
      <c r="V1129" s="259"/>
      <c r="W1129" s="259"/>
      <c r="X1129" s="259"/>
      <c r="Y1129" s="259"/>
      <c r="Z1129" s="259"/>
      <c r="AA1129" s="259"/>
    </row>
    <row r="1130" spans="1:27" s="258" customFormat="1" ht="16">
      <c r="A1130" s="260"/>
      <c r="B1130" s="259"/>
      <c r="C1130" s="259"/>
      <c r="D1130" s="259"/>
      <c r="E1130" s="259"/>
      <c r="F1130" s="259"/>
      <c r="G1130" s="259"/>
      <c r="H1130" s="259"/>
      <c r="I1130" s="259"/>
      <c r="J1130" s="259"/>
      <c r="K1130" s="259"/>
      <c r="L1130" s="259"/>
      <c r="M1130" s="259"/>
      <c r="N1130" s="259"/>
      <c r="O1130" s="259"/>
      <c r="P1130" s="259"/>
      <c r="Q1130" s="259"/>
      <c r="R1130" s="259"/>
      <c r="S1130" s="259"/>
      <c r="T1130" s="259"/>
      <c r="U1130" s="259"/>
      <c r="V1130" s="259"/>
      <c r="W1130" s="259"/>
      <c r="X1130" s="259"/>
      <c r="Y1130" s="259"/>
      <c r="Z1130" s="259"/>
      <c r="AA1130" s="259"/>
    </row>
    <row r="1131" spans="1:27" s="258" customFormat="1" ht="16">
      <c r="A1131" s="260"/>
      <c r="B1131" s="259"/>
      <c r="C1131" s="259"/>
      <c r="D1131" s="259"/>
      <c r="E1131" s="259"/>
      <c r="F1131" s="259"/>
      <c r="G1131" s="259"/>
      <c r="H1131" s="259"/>
      <c r="I1131" s="259"/>
      <c r="J1131" s="259"/>
      <c r="K1131" s="259"/>
      <c r="L1131" s="259"/>
      <c r="M1131" s="259"/>
      <c r="N1131" s="259"/>
      <c r="O1131" s="259"/>
      <c r="P1131" s="259"/>
      <c r="Q1131" s="259"/>
      <c r="R1131" s="259"/>
      <c r="S1131" s="259"/>
      <c r="T1131" s="259"/>
      <c r="U1131" s="259"/>
      <c r="V1131" s="259"/>
      <c r="W1131" s="259"/>
      <c r="X1131" s="259"/>
      <c r="Y1131" s="259"/>
      <c r="Z1131" s="259"/>
      <c r="AA1131" s="259"/>
    </row>
    <row r="1132" spans="1:27" s="258" customFormat="1" ht="16">
      <c r="A1132" s="260"/>
      <c r="B1132" s="259"/>
      <c r="C1132" s="259"/>
      <c r="D1132" s="259" t="s">
        <v>572</v>
      </c>
      <c r="E1132" s="259"/>
      <c r="F1132" s="267">
        <v>100000</v>
      </c>
      <c r="G1132" s="259"/>
      <c r="H1132" s="259"/>
      <c r="I1132" s="259"/>
      <c r="J1132" s="259"/>
      <c r="K1132" s="259"/>
      <c r="L1132" s="259"/>
      <c r="M1132" s="259"/>
      <c r="N1132" s="259"/>
      <c r="O1132" s="259"/>
      <c r="P1132" s="259"/>
      <c r="Q1132" s="259"/>
      <c r="R1132" s="259"/>
      <c r="S1132" s="259"/>
      <c r="T1132" s="259"/>
      <c r="U1132" s="259"/>
      <c r="V1132" s="259"/>
      <c r="W1132" s="259"/>
      <c r="X1132" s="259"/>
      <c r="Y1132" s="259"/>
      <c r="Z1132" s="259"/>
      <c r="AA1132" s="259"/>
    </row>
    <row r="1133" spans="1:27" s="258" customFormat="1" ht="16">
      <c r="A1133" s="260"/>
      <c r="B1133" s="259"/>
      <c r="C1133" s="259"/>
      <c r="D1133" s="259" t="s">
        <v>642</v>
      </c>
      <c r="E1133" s="259"/>
      <c r="F1133" s="267">
        <v>300000</v>
      </c>
      <c r="G1133" s="259"/>
      <c r="H1133" s="259"/>
      <c r="I1133" s="259"/>
      <c r="J1133" s="259"/>
      <c r="K1133" s="259"/>
      <c r="L1133" s="259"/>
      <c r="M1133" s="259"/>
      <c r="N1133" s="259"/>
      <c r="O1133" s="259"/>
      <c r="P1133" s="259"/>
      <c r="Q1133" s="259"/>
      <c r="R1133" s="259"/>
      <c r="S1133" s="259"/>
      <c r="T1133" s="259"/>
      <c r="U1133" s="259"/>
      <c r="V1133" s="259"/>
      <c r="W1133" s="259"/>
      <c r="X1133" s="259"/>
      <c r="Y1133" s="259"/>
      <c r="Z1133" s="259"/>
      <c r="AA1133" s="259"/>
    </row>
    <row r="1134" spans="1:27" s="258" customFormat="1" ht="16">
      <c r="A1134" s="260"/>
      <c r="B1134" s="259"/>
      <c r="C1134" s="259"/>
      <c r="D1134" s="259" t="s">
        <v>653</v>
      </c>
      <c r="E1134" s="259"/>
      <c r="F1134" s="268">
        <f>F1132+F1133</f>
        <v>400000</v>
      </c>
      <c r="G1134" s="259"/>
      <c r="H1134" s="259"/>
      <c r="I1134" s="259"/>
      <c r="J1134" s="259"/>
      <c r="K1134" s="259"/>
      <c r="L1134" s="259"/>
      <c r="M1134" s="259"/>
      <c r="N1134" s="259"/>
      <c r="O1134" s="259"/>
      <c r="P1134" s="259"/>
      <c r="Q1134" s="259"/>
      <c r="R1134" s="259"/>
      <c r="S1134" s="259"/>
      <c r="T1134" s="259"/>
      <c r="U1134" s="259"/>
      <c r="V1134" s="259"/>
      <c r="W1134" s="259"/>
      <c r="X1134" s="259"/>
      <c r="Y1134" s="259"/>
      <c r="Z1134" s="259"/>
      <c r="AA1134" s="259"/>
    </row>
    <row r="1135" spans="1:27" s="258" customFormat="1" ht="16">
      <c r="A1135" s="260"/>
      <c r="B1135" s="259"/>
      <c r="C1135" s="259"/>
      <c r="D1135" s="259" t="s">
        <v>654</v>
      </c>
      <c r="E1135" s="259"/>
      <c r="F1135" s="275">
        <f>F1136-F1134</f>
        <v>-350000</v>
      </c>
      <c r="G1135" s="259" t="s">
        <v>655</v>
      </c>
      <c r="H1135" s="259"/>
      <c r="I1135" s="259"/>
      <c r="J1135" s="259"/>
      <c r="K1135" s="259"/>
      <c r="L1135" s="259"/>
      <c r="M1135" s="259"/>
      <c r="N1135" s="259"/>
      <c r="O1135" s="259"/>
      <c r="P1135" s="259"/>
      <c r="Q1135" s="259"/>
      <c r="R1135" s="259"/>
      <c r="S1135" s="259"/>
      <c r="T1135" s="259"/>
      <c r="U1135" s="259"/>
      <c r="V1135" s="259"/>
      <c r="W1135" s="259"/>
      <c r="X1135" s="259"/>
      <c r="Y1135" s="259"/>
      <c r="Z1135" s="259"/>
      <c r="AA1135" s="259"/>
    </row>
    <row r="1136" spans="1:27" s="258" customFormat="1" ht="16">
      <c r="A1136" s="260"/>
      <c r="B1136" s="259"/>
      <c r="C1136" s="259"/>
      <c r="D1136" s="259" t="s">
        <v>573</v>
      </c>
      <c r="E1136" s="259"/>
      <c r="F1136" s="268">
        <v>50000</v>
      </c>
      <c r="G1136" s="259"/>
      <c r="H1136" s="259"/>
      <c r="I1136" s="259"/>
      <c r="J1136" s="259"/>
      <c r="K1136" s="259"/>
      <c r="L1136" s="259"/>
      <c r="M1136" s="259"/>
      <c r="N1136" s="259"/>
      <c r="O1136" s="259"/>
      <c r="P1136" s="259"/>
      <c r="Q1136" s="259"/>
      <c r="R1136" s="259"/>
      <c r="S1136" s="259"/>
      <c r="T1136" s="259"/>
      <c r="U1136" s="259"/>
      <c r="V1136" s="259"/>
      <c r="W1136" s="259"/>
      <c r="X1136" s="259"/>
      <c r="Y1136" s="259"/>
      <c r="Z1136" s="259"/>
      <c r="AA1136" s="259"/>
    </row>
    <row r="1137" spans="1:27" s="258" customFormat="1" ht="16">
      <c r="A1137" s="260"/>
      <c r="B1137" s="259"/>
      <c r="C1137" s="259"/>
      <c r="D1137" s="259"/>
      <c r="E1137" s="259"/>
      <c r="F1137" s="259"/>
      <c r="G1137" s="259"/>
      <c r="H1137" s="259"/>
      <c r="I1137" s="259"/>
      <c r="J1137" s="259"/>
      <c r="K1137" s="259"/>
      <c r="L1137" s="259"/>
      <c r="M1137" s="259"/>
      <c r="N1137" s="259"/>
      <c r="O1137" s="259"/>
      <c r="P1137" s="259"/>
      <c r="Q1137" s="259"/>
      <c r="R1137" s="259"/>
      <c r="S1137" s="259"/>
      <c r="T1137" s="259"/>
      <c r="U1137" s="259"/>
      <c r="V1137" s="259"/>
      <c r="W1137" s="259"/>
      <c r="X1137" s="259"/>
      <c r="Y1137" s="259"/>
      <c r="Z1137" s="259"/>
      <c r="AA1137" s="259"/>
    </row>
    <row r="1138" spans="1:27" s="258" customFormat="1" ht="16">
      <c r="A1138" s="261" t="s">
        <v>656</v>
      </c>
      <c r="B1138" s="259"/>
      <c r="C1138" s="259"/>
      <c r="D1138" s="259"/>
      <c r="E1138" s="259"/>
      <c r="F1138" s="259"/>
      <c r="G1138" s="259"/>
      <c r="H1138" s="259"/>
      <c r="I1138" s="259"/>
      <c r="J1138" s="259"/>
      <c r="K1138" s="259"/>
      <c r="L1138" s="259"/>
      <c r="M1138" s="259"/>
      <c r="N1138" s="259"/>
      <c r="O1138" s="259"/>
      <c r="P1138" s="259"/>
      <c r="Q1138" s="259"/>
      <c r="R1138" s="259"/>
      <c r="S1138" s="259"/>
      <c r="T1138" s="259"/>
      <c r="U1138" s="259"/>
      <c r="V1138" s="259"/>
      <c r="W1138" s="259"/>
      <c r="X1138" s="259"/>
      <c r="Y1138" s="259"/>
      <c r="Z1138" s="259"/>
      <c r="AA1138" s="259"/>
    </row>
    <row r="1139" spans="1:27" s="258" customFormat="1" ht="16">
      <c r="A1139" s="260"/>
      <c r="B1139" s="259"/>
      <c r="C1139" s="259"/>
      <c r="D1139" s="259"/>
      <c r="E1139" s="259"/>
      <c r="F1139" s="259"/>
      <c r="G1139" s="259" t="s">
        <v>657</v>
      </c>
      <c r="H1139" s="259"/>
      <c r="I1139" s="259"/>
      <c r="J1139" s="259"/>
      <c r="K1139" s="259"/>
      <c r="L1139" s="259"/>
      <c r="M1139" s="259"/>
      <c r="N1139" s="259"/>
      <c r="O1139" s="259"/>
      <c r="P1139" s="259"/>
      <c r="Q1139" s="259"/>
      <c r="R1139" s="259"/>
      <c r="S1139" s="259"/>
      <c r="T1139" s="259"/>
      <c r="U1139" s="259"/>
      <c r="V1139" s="259"/>
      <c r="W1139" s="259"/>
      <c r="X1139" s="259"/>
      <c r="Y1139" s="259"/>
      <c r="Z1139" s="259"/>
      <c r="AA1139" s="259"/>
    </row>
    <row r="1140" spans="1:27" s="258" customFormat="1" ht="16">
      <c r="A1140" s="260"/>
      <c r="B1140" s="259"/>
      <c r="C1140" s="259"/>
      <c r="D1140" s="259"/>
      <c r="E1140" s="259"/>
      <c r="F1140" s="259"/>
      <c r="G1140" s="259"/>
      <c r="H1140" s="259"/>
      <c r="I1140" s="259"/>
      <c r="J1140" s="259"/>
      <c r="K1140" s="259"/>
      <c r="L1140" s="259"/>
      <c r="M1140" s="259"/>
      <c r="N1140" s="259"/>
      <c r="O1140" s="259"/>
      <c r="P1140" s="259"/>
      <c r="Q1140" s="259"/>
      <c r="R1140" s="259"/>
      <c r="S1140" s="259"/>
      <c r="T1140" s="259"/>
      <c r="U1140" s="259"/>
      <c r="V1140" s="259"/>
      <c r="W1140" s="259"/>
      <c r="X1140" s="259"/>
      <c r="Y1140" s="259"/>
      <c r="Z1140" s="259"/>
      <c r="AA1140" s="259"/>
    </row>
    <row r="1141" spans="1:27" s="258" customFormat="1" ht="16">
      <c r="A1141" s="260" t="s">
        <v>582</v>
      </c>
      <c r="B1141" s="259"/>
      <c r="C1141" s="259"/>
      <c r="D1141" s="259"/>
      <c r="E1141" s="259"/>
      <c r="F1141" s="259"/>
      <c r="G1141" s="259"/>
      <c r="H1141" s="259"/>
      <c r="I1141" s="259"/>
      <c r="J1141" s="259"/>
      <c r="K1141" s="259"/>
      <c r="L1141" s="259"/>
      <c r="M1141" s="259"/>
      <c r="N1141" s="259"/>
      <c r="O1141" s="259"/>
      <c r="P1141" s="259"/>
      <c r="Q1141" s="259"/>
      <c r="R1141" s="259"/>
      <c r="S1141" s="259"/>
      <c r="T1141" s="259"/>
      <c r="U1141" s="259"/>
      <c r="V1141" s="259"/>
      <c r="W1141" s="259"/>
      <c r="X1141" s="259"/>
      <c r="Y1141" s="259"/>
      <c r="Z1141" s="259"/>
      <c r="AA1141" s="259"/>
    </row>
    <row r="1142" spans="1:27" s="258" customFormat="1" ht="16">
      <c r="A1142" s="261" t="s">
        <v>691</v>
      </c>
      <c r="B1142" s="259"/>
      <c r="C1142" s="259"/>
      <c r="D1142" s="259"/>
      <c r="E1142" s="259"/>
      <c r="F1142" s="259"/>
      <c r="G1142" s="259"/>
      <c r="H1142" s="259"/>
      <c r="I1142" s="259"/>
      <c r="J1142" s="259"/>
      <c r="K1142" s="259"/>
      <c r="L1142" s="259"/>
      <c r="M1142" s="259"/>
      <c r="N1142" s="259"/>
      <c r="O1142" s="259"/>
      <c r="P1142" s="259"/>
      <c r="Q1142" s="259"/>
      <c r="R1142" s="259"/>
      <c r="S1142" s="259"/>
      <c r="T1142" s="259"/>
      <c r="U1142" s="259"/>
      <c r="V1142" s="259"/>
      <c r="W1142" s="259"/>
      <c r="X1142" s="259"/>
      <c r="Y1142" s="259"/>
      <c r="Z1142" s="259"/>
      <c r="AA1142" s="259"/>
    </row>
    <row r="1143" spans="1:27" s="258" customFormat="1" ht="16">
      <c r="A1143" s="261" t="s">
        <v>692</v>
      </c>
      <c r="B1143" s="259"/>
      <c r="C1143" s="259"/>
      <c r="D1143" s="259"/>
      <c r="E1143" s="259"/>
      <c r="F1143" s="259"/>
      <c r="G1143" s="259"/>
      <c r="H1143" s="259"/>
      <c r="I1143" s="259"/>
      <c r="J1143" s="259"/>
      <c r="K1143" s="259"/>
      <c r="L1143" s="259"/>
      <c r="M1143" s="259"/>
      <c r="N1143" s="259"/>
      <c r="O1143" s="259"/>
      <c r="P1143" s="259"/>
      <c r="Q1143" s="259"/>
      <c r="R1143" s="259"/>
      <c r="S1143" s="259"/>
      <c r="T1143" s="259"/>
      <c r="U1143" s="259"/>
      <c r="V1143" s="259"/>
      <c r="W1143" s="259"/>
      <c r="X1143" s="259"/>
      <c r="Y1143" s="259"/>
      <c r="Z1143" s="259"/>
      <c r="AA1143" s="259"/>
    </row>
    <row r="1144" spans="1:27" s="258" customFormat="1" ht="16">
      <c r="A1144" s="260"/>
      <c r="B1144" s="259"/>
      <c r="C1144" s="259"/>
      <c r="D1144" s="259"/>
      <c r="E1144" s="259"/>
      <c r="F1144" s="259"/>
      <c r="G1144" s="259"/>
      <c r="H1144" s="259"/>
      <c r="I1144" s="259"/>
      <c r="J1144" s="259"/>
      <c r="K1144" s="259"/>
      <c r="L1144" s="259"/>
      <c r="M1144" s="259"/>
      <c r="N1144" s="259"/>
      <c r="O1144" s="259"/>
      <c r="P1144" s="259"/>
      <c r="Q1144" s="259"/>
      <c r="R1144" s="259"/>
      <c r="S1144" s="259"/>
      <c r="T1144" s="259"/>
      <c r="U1144" s="259"/>
      <c r="V1144" s="259"/>
      <c r="W1144" s="259"/>
      <c r="X1144" s="259"/>
      <c r="Y1144" s="259"/>
      <c r="Z1144" s="259"/>
      <c r="AA1144" s="259"/>
    </row>
    <row r="1145" spans="1:27" s="258" customFormat="1" ht="16">
      <c r="A1145" s="260" t="s">
        <v>693</v>
      </c>
      <c r="B1145" s="259"/>
      <c r="C1145" s="259"/>
      <c r="D1145" s="259"/>
      <c r="E1145" s="259"/>
      <c r="F1145" s="259"/>
      <c r="G1145" s="259"/>
      <c r="H1145" s="259"/>
      <c r="I1145" s="259"/>
      <c r="J1145" s="259"/>
      <c r="K1145" s="259"/>
      <c r="L1145" s="259"/>
      <c r="M1145" s="259"/>
      <c r="N1145" s="259"/>
      <c r="O1145" s="259"/>
      <c r="P1145" s="259"/>
      <c r="Q1145" s="259"/>
      <c r="R1145" s="259"/>
      <c r="S1145" s="259"/>
      <c r="T1145" s="259"/>
      <c r="U1145" s="259"/>
      <c r="V1145" s="259"/>
      <c r="W1145" s="259"/>
      <c r="X1145" s="259"/>
      <c r="Y1145" s="259"/>
      <c r="Z1145" s="259"/>
      <c r="AA1145" s="259"/>
    </row>
    <row r="1146" spans="1:27" s="258" customFormat="1" ht="16">
      <c r="A1146" s="261" t="s">
        <v>694</v>
      </c>
      <c r="B1146" s="259"/>
      <c r="C1146" s="259"/>
      <c r="D1146" s="259"/>
      <c r="E1146" s="259"/>
      <c r="F1146" s="259"/>
      <c r="G1146" s="259"/>
      <c r="H1146" s="259"/>
      <c r="I1146" s="259"/>
      <c r="J1146" s="259"/>
      <c r="K1146" s="259"/>
      <c r="L1146" s="259"/>
      <c r="M1146" s="259"/>
      <c r="N1146" s="259"/>
      <c r="O1146" s="259"/>
      <c r="P1146" s="259"/>
      <c r="Q1146" s="259"/>
      <c r="R1146" s="259"/>
      <c r="S1146" s="259"/>
      <c r="T1146" s="259"/>
      <c r="U1146" s="259"/>
      <c r="V1146" s="259"/>
      <c r="W1146" s="259"/>
      <c r="X1146" s="259"/>
      <c r="Y1146" s="259"/>
      <c r="Z1146" s="259"/>
      <c r="AA1146" s="259"/>
    </row>
    <row r="1147" spans="1:27" s="258" customFormat="1" ht="16">
      <c r="A1147" s="261" t="s">
        <v>695</v>
      </c>
      <c r="B1147" s="259"/>
      <c r="C1147" s="259"/>
      <c r="D1147" s="259"/>
      <c r="E1147" s="259"/>
      <c r="F1147" s="259"/>
      <c r="G1147" s="259"/>
      <c r="H1147" s="259"/>
      <c r="I1147" s="259"/>
      <c r="J1147" s="259"/>
      <c r="K1147" s="259"/>
      <c r="L1147" s="259"/>
      <c r="M1147" s="259"/>
      <c r="N1147" s="259"/>
      <c r="O1147" s="259"/>
      <c r="P1147" s="259"/>
      <c r="Q1147" s="259"/>
      <c r="R1147" s="259"/>
      <c r="S1147" s="259"/>
      <c r="T1147" s="259"/>
      <c r="U1147" s="259"/>
      <c r="V1147" s="259"/>
      <c r="W1147" s="259"/>
      <c r="X1147" s="259"/>
      <c r="Y1147" s="259"/>
      <c r="Z1147" s="259"/>
      <c r="AA1147" s="259"/>
    </row>
    <row r="1148" spans="1:27" s="258" customFormat="1" ht="16">
      <c r="A1148" s="260"/>
      <c r="B1148" s="259"/>
      <c r="C1148" s="259"/>
      <c r="D1148" s="259"/>
      <c r="E1148" s="259"/>
      <c r="F1148" s="259"/>
      <c r="G1148" s="259"/>
      <c r="H1148" s="259"/>
      <c r="I1148" s="259"/>
      <c r="J1148" s="259"/>
      <c r="K1148" s="259"/>
      <c r="L1148" s="259"/>
      <c r="M1148" s="259"/>
      <c r="N1148" s="259"/>
      <c r="O1148" s="259"/>
      <c r="P1148" s="259"/>
      <c r="Q1148" s="259"/>
      <c r="R1148" s="259"/>
      <c r="S1148" s="259"/>
      <c r="T1148" s="259"/>
      <c r="U1148" s="259"/>
      <c r="V1148" s="259"/>
      <c r="W1148" s="259"/>
      <c r="X1148" s="259"/>
      <c r="Y1148" s="259"/>
      <c r="Z1148" s="259"/>
      <c r="AA1148" s="259"/>
    </row>
    <row r="1149" spans="1:27" s="258" customFormat="1" ht="16">
      <c r="A1149" s="260" t="s">
        <v>585</v>
      </c>
      <c r="B1149" s="259"/>
      <c r="C1149" s="259"/>
      <c r="D1149" s="259"/>
      <c r="E1149" s="259"/>
      <c r="F1149" s="259"/>
      <c r="G1149" s="259"/>
      <c r="H1149" s="259"/>
      <c r="I1149" s="259"/>
      <c r="J1149" s="259"/>
      <c r="K1149" s="259"/>
      <c r="L1149" s="259"/>
      <c r="M1149" s="259"/>
      <c r="N1149" s="259"/>
      <c r="O1149" s="259"/>
      <c r="P1149" s="259"/>
      <c r="Q1149" s="259"/>
      <c r="R1149" s="259"/>
      <c r="S1149" s="259"/>
      <c r="T1149" s="259"/>
      <c r="U1149" s="259"/>
      <c r="V1149" s="259"/>
      <c r="W1149" s="259"/>
      <c r="X1149" s="259"/>
      <c r="Y1149" s="259"/>
      <c r="Z1149" s="259"/>
      <c r="AA1149" s="259"/>
    </row>
    <row r="1150" spans="1:27" s="258" customFormat="1" ht="16">
      <c r="A1150" s="261" t="s">
        <v>696</v>
      </c>
      <c r="B1150" s="259"/>
      <c r="C1150" s="259"/>
      <c r="D1150" s="259"/>
      <c r="E1150" s="259"/>
      <c r="F1150" s="259"/>
      <c r="G1150" s="259"/>
      <c r="H1150" s="259"/>
      <c r="I1150" s="259"/>
      <c r="J1150" s="259"/>
      <c r="K1150" s="259"/>
      <c r="L1150" s="259"/>
      <c r="M1150" s="259"/>
      <c r="N1150" s="259"/>
      <c r="O1150" s="259"/>
      <c r="P1150" s="259"/>
      <c r="Q1150" s="259"/>
      <c r="R1150" s="259"/>
      <c r="S1150" s="259"/>
      <c r="T1150" s="259"/>
      <c r="U1150" s="259"/>
      <c r="V1150" s="259"/>
      <c r="W1150" s="259"/>
      <c r="X1150" s="259"/>
      <c r="Y1150" s="259"/>
      <c r="Z1150" s="259"/>
      <c r="AA1150" s="259"/>
    </row>
    <row r="1151" spans="1:27" s="258" customFormat="1" ht="16">
      <c r="A1151" s="261" t="s">
        <v>697</v>
      </c>
      <c r="B1151" s="259"/>
      <c r="C1151" s="259"/>
      <c r="D1151" s="259"/>
      <c r="E1151" s="259"/>
      <c r="F1151" s="259"/>
      <c r="G1151" s="259"/>
      <c r="H1151" s="259"/>
      <c r="I1151" s="259"/>
      <c r="J1151" s="259"/>
      <c r="K1151" s="259"/>
      <c r="L1151" s="259"/>
      <c r="M1151" s="259"/>
      <c r="N1151" s="259"/>
      <c r="O1151" s="259"/>
      <c r="P1151" s="259"/>
      <c r="Q1151" s="259"/>
      <c r="R1151" s="259"/>
      <c r="S1151" s="259"/>
      <c r="T1151" s="259"/>
      <c r="U1151" s="259"/>
      <c r="V1151" s="259"/>
      <c r="W1151" s="259"/>
      <c r="X1151" s="259"/>
      <c r="Y1151" s="259"/>
      <c r="Z1151" s="259"/>
      <c r="AA1151" s="259"/>
    </row>
    <row r="1152" spans="1:27" s="258" customFormat="1" ht="16">
      <c r="A1152" s="260"/>
      <c r="B1152" s="259"/>
      <c r="C1152" s="259"/>
      <c r="D1152" s="259"/>
      <c r="E1152" s="259"/>
      <c r="F1152" s="259"/>
      <c r="G1152" s="259"/>
      <c r="H1152" s="259"/>
      <c r="I1152" s="259"/>
      <c r="J1152" s="259"/>
      <c r="K1152" s="259"/>
      <c r="L1152" s="259"/>
      <c r="M1152" s="259"/>
      <c r="N1152" s="259"/>
      <c r="O1152" s="259"/>
      <c r="P1152" s="259"/>
      <c r="Q1152" s="259"/>
      <c r="R1152" s="259"/>
      <c r="S1152" s="259"/>
      <c r="T1152" s="259"/>
      <c r="U1152" s="259"/>
      <c r="V1152" s="259"/>
      <c r="W1152" s="259"/>
      <c r="X1152" s="259"/>
      <c r="Y1152" s="259"/>
      <c r="Z1152" s="259"/>
      <c r="AA1152" s="259"/>
    </row>
    <row r="1153" spans="1:27" s="258" customFormat="1" ht="16">
      <c r="A1153" s="260" t="s">
        <v>587</v>
      </c>
      <c r="B1153" s="259"/>
      <c r="C1153" s="259"/>
      <c r="D1153" s="259"/>
      <c r="E1153" s="259"/>
      <c r="F1153" s="259"/>
      <c r="G1153" s="259"/>
      <c r="H1153" s="259"/>
      <c r="I1153" s="259"/>
      <c r="J1153" s="259"/>
      <c r="K1153" s="259"/>
      <c r="L1153" s="259"/>
      <c r="M1153" s="259"/>
      <c r="N1153" s="259"/>
      <c r="O1153" s="259"/>
      <c r="P1153" s="259"/>
      <c r="Q1153" s="259"/>
      <c r="R1153" s="259"/>
      <c r="S1153" s="259"/>
      <c r="T1153" s="259"/>
      <c r="U1153" s="259"/>
      <c r="V1153" s="259"/>
      <c r="W1153" s="259"/>
      <c r="X1153" s="259"/>
      <c r="Y1153" s="259"/>
      <c r="Z1153" s="259"/>
      <c r="AA1153" s="259"/>
    </row>
    <row r="1154" spans="1:27" s="258" customFormat="1" ht="16">
      <c r="A1154" s="261" t="s">
        <v>698</v>
      </c>
      <c r="B1154" s="259"/>
      <c r="C1154" s="259"/>
      <c r="D1154" s="259"/>
      <c r="E1154" s="259"/>
      <c r="F1154" s="259"/>
      <c r="G1154" s="259"/>
      <c r="H1154" s="259"/>
      <c r="I1154" s="259"/>
      <c r="J1154" s="259"/>
      <c r="K1154" s="259"/>
      <c r="L1154" s="259"/>
      <c r="M1154" s="259"/>
      <c r="N1154" s="259"/>
      <c r="O1154" s="259"/>
      <c r="P1154" s="259"/>
      <c r="Q1154" s="259"/>
      <c r="R1154" s="259"/>
      <c r="S1154" s="259"/>
      <c r="T1154" s="259"/>
      <c r="U1154" s="259"/>
      <c r="V1154" s="259"/>
      <c r="W1154" s="259"/>
      <c r="X1154" s="259"/>
      <c r="Y1154" s="259"/>
      <c r="Z1154" s="259"/>
      <c r="AA1154" s="259"/>
    </row>
    <row r="1155" spans="1:27" s="258" customFormat="1" ht="16">
      <c r="A1155" s="261" t="s">
        <v>699</v>
      </c>
      <c r="B1155" s="259"/>
      <c r="C1155" s="259"/>
      <c r="D1155" s="259"/>
      <c r="E1155" s="259"/>
      <c r="F1155" s="259"/>
      <c r="G1155" s="259"/>
      <c r="H1155" s="259"/>
      <c r="I1155" s="259"/>
      <c r="J1155" s="259"/>
      <c r="K1155" s="259"/>
      <c r="L1155" s="259"/>
      <c r="M1155" s="259"/>
      <c r="N1155" s="259"/>
      <c r="O1155" s="259"/>
      <c r="P1155" s="259"/>
      <c r="Q1155" s="259"/>
      <c r="R1155" s="259"/>
      <c r="S1155" s="259"/>
      <c r="T1155" s="259"/>
      <c r="U1155" s="259"/>
      <c r="V1155" s="259"/>
      <c r="W1155" s="259"/>
      <c r="X1155" s="259"/>
      <c r="Y1155" s="259"/>
      <c r="Z1155" s="259"/>
      <c r="AA1155" s="259"/>
    </row>
    <row r="1156" spans="1:27" s="258" customFormat="1" ht="16">
      <c r="A1156" s="261" t="s">
        <v>700</v>
      </c>
      <c r="B1156" s="259"/>
      <c r="C1156" s="259"/>
      <c r="D1156" s="259"/>
      <c r="E1156" s="259"/>
      <c r="F1156" s="259"/>
      <c r="G1156" s="259"/>
      <c r="H1156" s="259"/>
      <c r="I1156" s="259"/>
      <c r="J1156" s="259"/>
      <c r="K1156" s="259"/>
      <c r="L1156" s="259"/>
      <c r="M1156" s="259"/>
      <c r="N1156" s="259"/>
      <c r="O1156" s="259"/>
      <c r="P1156" s="259"/>
      <c r="Q1156" s="259"/>
      <c r="R1156" s="259"/>
      <c r="S1156" s="259"/>
      <c r="T1156" s="259"/>
      <c r="U1156" s="259"/>
      <c r="V1156" s="259"/>
      <c r="W1156" s="259"/>
      <c r="X1156" s="259"/>
      <c r="Y1156" s="259"/>
      <c r="Z1156" s="259"/>
      <c r="AA1156" s="259"/>
    </row>
    <row r="1157" spans="1:27" s="258" customFormat="1" ht="16">
      <c r="A1157" s="260"/>
      <c r="B1157" s="259"/>
      <c r="C1157" s="259"/>
      <c r="D1157" s="259"/>
      <c r="E1157" s="259"/>
      <c r="F1157" s="259"/>
      <c r="G1157" s="259"/>
      <c r="H1157" s="259"/>
      <c r="I1157" s="259"/>
      <c r="J1157" s="259"/>
      <c r="K1157" s="259"/>
      <c r="L1157" s="259"/>
      <c r="M1157" s="259"/>
      <c r="N1157" s="259"/>
      <c r="O1157" s="259"/>
      <c r="P1157" s="259"/>
      <c r="Q1157" s="259"/>
      <c r="R1157" s="259"/>
      <c r="S1157" s="259"/>
      <c r="T1157" s="259"/>
      <c r="U1157" s="259"/>
      <c r="V1157" s="259"/>
      <c r="W1157" s="259"/>
      <c r="X1157" s="259"/>
      <c r="Y1157" s="259"/>
      <c r="Z1157" s="259"/>
      <c r="AA1157" s="259"/>
    </row>
    <row r="1158" spans="1:27" s="258" customFormat="1" ht="16">
      <c r="A1158" s="260" t="s">
        <v>588</v>
      </c>
      <c r="B1158" s="259"/>
      <c r="C1158" s="259"/>
      <c r="D1158" s="259"/>
      <c r="E1158" s="259"/>
      <c r="F1158" s="259"/>
      <c r="G1158" s="259"/>
      <c r="H1158" s="259"/>
      <c r="I1158" s="259"/>
      <c r="J1158" s="259"/>
      <c r="K1158" s="259"/>
      <c r="L1158" s="259"/>
      <c r="M1158" s="259"/>
      <c r="N1158" s="259"/>
      <c r="O1158" s="259"/>
      <c r="P1158" s="259"/>
      <c r="Q1158" s="259"/>
      <c r="R1158" s="259"/>
      <c r="S1158" s="259"/>
      <c r="T1158" s="259"/>
      <c r="U1158" s="259"/>
      <c r="V1158" s="259"/>
      <c r="W1158" s="259"/>
      <c r="X1158" s="259"/>
      <c r="Y1158" s="259"/>
      <c r="Z1158" s="259"/>
      <c r="AA1158" s="259"/>
    </row>
    <row r="1159" spans="1:27" s="258" customFormat="1" ht="16">
      <c r="A1159" s="261" t="s">
        <v>701</v>
      </c>
      <c r="B1159" s="259"/>
      <c r="C1159" s="259"/>
      <c r="D1159" s="259"/>
      <c r="E1159" s="259"/>
      <c r="F1159" s="259"/>
      <c r="G1159" s="259"/>
      <c r="H1159" s="259"/>
      <c r="I1159" s="259"/>
      <c r="J1159" s="259"/>
      <c r="K1159" s="259"/>
      <c r="L1159" s="259"/>
      <c r="M1159" s="259"/>
      <c r="N1159" s="259"/>
      <c r="O1159" s="259"/>
      <c r="P1159" s="259"/>
      <c r="Q1159" s="259"/>
      <c r="R1159" s="259"/>
      <c r="S1159" s="259"/>
      <c r="T1159" s="259"/>
      <c r="U1159" s="259"/>
      <c r="V1159" s="259"/>
      <c r="W1159" s="259"/>
      <c r="X1159" s="259"/>
      <c r="Y1159" s="259"/>
      <c r="Z1159" s="259"/>
      <c r="AA1159" s="259"/>
    </row>
    <row r="1160" spans="1:27" s="258" customFormat="1" ht="16">
      <c r="A1160" s="261" t="s">
        <v>702</v>
      </c>
      <c r="B1160" s="259"/>
      <c r="C1160" s="259"/>
      <c r="D1160" s="259"/>
      <c r="E1160" s="259"/>
      <c r="F1160" s="259"/>
      <c r="G1160" s="259"/>
      <c r="H1160" s="259"/>
      <c r="I1160" s="259"/>
      <c r="J1160" s="259"/>
      <c r="K1160" s="259"/>
      <c r="L1160" s="259"/>
      <c r="M1160" s="259"/>
      <c r="N1160" s="259"/>
      <c r="O1160" s="259"/>
      <c r="P1160" s="259"/>
      <c r="Q1160" s="259"/>
      <c r="R1160" s="259"/>
      <c r="S1160" s="259"/>
      <c r="T1160" s="259"/>
      <c r="U1160" s="259"/>
      <c r="V1160" s="259"/>
      <c r="W1160" s="259"/>
      <c r="X1160" s="259"/>
      <c r="Y1160" s="259"/>
      <c r="Z1160" s="259"/>
      <c r="AA1160" s="259"/>
    </row>
    <row r="1161" spans="1:27" s="258" customFormat="1" ht="16">
      <c r="A1161" s="260"/>
      <c r="B1161" s="259"/>
      <c r="C1161" s="259"/>
      <c r="D1161" s="259"/>
      <c r="E1161" s="259"/>
      <c r="F1161" s="259"/>
      <c r="G1161" s="259"/>
      <c r="H1161" s="259"/>
      <c r="I1161" s="259"/>
      <c r="J1161" s="259"/>
      <c r="K1161" s="259"/>
      <c r="L1161" s="259"/>
      <c r="M1161" s="259"/>
      <c r="N1161" s="259"/>
      <c r="O1161" s="259"/>
      <c r="P1161" s="259"/>
      <c r="Q1161" s="259"/>
      <c r="R1161" s="259"/>
      <c r="S1161" s="259"/>
      <c r="T1161" s="259"/>
      <c r="U1161" s="259"/>
      <c r="V1161" s="259"/>
      <c r="W1161" s="259"/>
      <c r="X1161" s="259"/>
      <c r="Y1161" s="259"/>
      <c r="Z1161" s="259"/>
      <c r="AA1161" s="259"/>
    </row>
    <row r="1162" spans="1:27" s="258" customFormat="1" ht="16">
      <c r="A1162" s="260"/>
      <c r="B1162" s="259"/>
      <c r="C1162" s="259"/>
      <c r="D1162" s="259"/>
      <c r="E1162" s="259"/>
      <c r="F1162" s="259"/>
      <c r="G1162" s="259"/>
      <c r="H1162" s="259"/>
      <c r="I1162" s="259"/>
      <c r="J1162" s="259"/>
      <c r="K1162" s="259"/>
      <c r="L1162" s="259"/>
      <c r="M1162" s="259"/>
      <c r="N1162" s="259"/>
      <c r="O1162" s="259"/>
      <c r="P1162" s="259"/>
      <c r="Q1162" s="259"/>
      <c r="R1162" s="259"/>
      <c r="S1162" s="259"/>
      <c r="T1162" s="259"/>
      <c r="U1162" s="259"/>
      <c r="V1162" s="259"/>
      <c r="W1162" s="259"/>
      <c r="X1162" s="259"/>
      <c r="Y1162" s="259"/>
      <c r="Z1162" s="259"/>
      <c r="AA1162" s="259"/>
    </row>
    <row r="1163" spans="1:27" s="258" customFormat="1" ht="16">
      <c r="A1163" s="260"/>
      <c r="B1163" s="259"/>
      <c r="C1163" s="259"/>
      <c r="D1163" s="259"/>
      <c r="E1163" s="259"/>
      <c r="F1163" s="259"/>
      <c r="G1163" s="259"/>
      <c r="H1163" s="259"/>
      <c r="I1163" s="259"/>
      <c r="J1163" s="259"/>
      <c r="K1163" s="259"/>
      <c r="L1163" s="259"/>
      <c r="M1163" s="259"/>
      <c r="N1163" s="259"/>
      <c r="O1163" s="259"/>
      <c r="P1163" s="259"/>
      <c r="Q1163" s="259"/>
      <c r="R1163" s="259"/>
      <c r="S1163" s="259"/>
      <c r="T1163" s="259"/>
      <c r="U1163" s="259"/>
      <c r="V1163" s="259"/>
      <c r="W1163" s="259"/>
      <c r="X1163" s="259"/>
      <c r="Y1163" s="259"/>
      <c r="Z1163" s="259"/>
      <c r="AA1163" s="259"/>
    </row>
    <row r="1164" spans="1:27" s="258" customFormat="1" ht="16">
      <c r="A1164" s="259"/>
      <c r="B1164" s="259"/>
      <c r="C1164" s="259"/>
      <c r="D1164" s="259"/>
      <c r="E1164" s="259"/>
      <c r="F1164" s="259"/>
      <c r="G1164" s="259"/>
      <c r="H1164" s="259"/>
      <c r="I1164" s="259"/>
      <c r="J1164" s="259"/>
      <c r="K1164" s="259"/>
      <c r="L1164" s="259"/>
      <c r="M1164" s="259"/>
      <c r="N1164" s="259"/>
      <c r="O1164" s="259"/>
      <c r="P1164" s="259"/>
      <c r="Q1164" s="259"/>
      <c r="R1164" s="259"/>
      <c r="S1164" s="259"/>
      <c r="T1164" s="259"/>
      <c r="U1164" s="259"/>
      <c r="V1164" s="259"/>
      <c r="W1164" s="259"/>
      <c r="X1164" s="259"/>
      <c r="Y1164" s="259"/>
      <c r="Z1164" s="259"/>
      <c r="AA1164" s="259"/>
    </row>
    <row r="1165" spans="1:27" s="258" customFormat="1" ht="16">
      <c r="A1165" s="259"/>
      <c r="B1165" s="259"/>
      <c r="C1165" s="259"/>
      <c r="D1165" s="259"/>
      <c r="E1165" s="259"/>
      <c r="F1165" s="259"/>
      <c r="G1165" s="259"/>
      <c r="H1165" s="259"/>
      <c r="I1165" s="259"/>
      <c r="J1165" s="259"/>
      <c r="K1165" s="259"/>
      <c r="L1165" s="259"/>
      <c r="M1165" s="259"/>
      <c r="N1165" s="259"/>
      <c r="O1165" s="259"/>
      <c r="P1165" s="259"/>
      <c r="Q1165" s="259"/>
      <c r="R1165" s="259"/>
      <c r="S1165" s="259"/>
      <c r="T1165" s="259"/>
      <c r="U1165" s="259"/>
      <c r="V1165" s="259"/>
      <c r="W1165" s="259"/>
      <c r="X1165" s="259"/>
      <c r="Y1165" s="259"/>
      <c r="Z1165" s="259"/>
      <c r="AA1165" s="259"/>
    </row>
    <row r="1166" spans="1:27" s="258" customFormat="1" ht="16">
      <c r="A1166" s="259"/>
      <c r="B1166" s="259"/>
      <c r="C1166" s="259"/>
      <c r="D1166" s="259"/>
      <c r="E1166" s="259"/>
      <c r="F1166" s="259"/>
      <c r="G1166" s="259"/>
      <c r="H1166" s="259"/>
      <c r="I1166" s="259"/>
      <c r="J1166" s="259"/>
      <c r="K1166" s="259"/>
      <c r="L1166" s="259"/>
      <c r="M1166" s="259"/>
      <c r="N1166" s="259"/>
      <c r="O1166" s="259"/>
      <c r="P1166" s="259"/>
      <c r="Q1166" s="259"/>
      <c r="R1166" s="259"/>
      <c r="S1166" s="259"/>
      <c r="T1166" s="259"/>
      <c r="U1166" s="259"/>
      <c r="V1166" s="259"/>
      <c r="W1166" s="259"/>
      <c r="X1166" s="259"/>
      <c r="Y1166" s="259"/>
      <c r="Z1166" s="259"/>
      <c r="AA1166" s="259"/>
    </row>
    <row r="1167" spans="1:27" s="258" customFormat="1" ht="16">
      <c r="A1167" s="259"/>
      <c r="B1167" s="259"/>
      <c r="C1167" s="259"/>
      <c r="D1167" s="259"/>
      <c r="E1167" s="259"/>
      <c r="F1167" s="259"/>
      <c r="G1167" s="259"/>
      <c r="H1167" s="259"/>
      <c r="I1167" s="259"/>
      <c r="J1167" s="259"/>
      <c r="K1167" s="259"/>
      <c r="L1167" s="259"/>
      <c r="M1167" s="259"/>
      <c r="N1167" s="259"/>
      <c r="O1167" s="259"/>
      <c r="P1167" s="259"/>
      <c r="Q1167" s="259"/>
      <c r="R1167" s="259"/>
      <c r="S1167" s="259"/>
      <c r="T1167" s="259"/>
      <c r="U1167" s="259"/>
      <c r="V1167" s="259"/>
      <c r="W1167" s="259"/>
      <c r="X1167" s="259"/>
      <c r="Y1167" s="259"/>
      <c r="Z1167" s="259"/>
      <c r="AA1167" s="259"/>
    </row>
    <row r="1168" spans="1:27" s="258" customFormat="1" ht="16">
      <c r="A1168" s="259"/>
      <c r="B1168" s="259"/>
      <c r="C1168" s="259"/>
      <c r="D1168" s="259"/>
      <c r="E1168" s="259"/>
      <c r="F1168" s="259"/>
      <c r="G1168" s="259"/>
      <c r="H1168" s="259"/>
      <c r="I1168" s="259"/>
      <c r="J1168" s="259"/>
      <c r="K1168" s="259"/>
      <c r="L1168" s="259"/>
      <c r="M1168" s="259"/>
      <c r="N1168" s="259"/>
      <c r="O1168" s="259"/>
      <c r="P1168" s="259"/>
      <c r="Q1168" s="259"/>
      <c r="R1168" s="259"/>
      <c r="S1168" s="259"/>
      <c r="T1168" s="259"/>
      <c r="U1168" s="259"/>
      <c r="V1168" s="259"/>
      <c r="W1168" s="259"/>
      <c r="X1168" s="259"/>
      <c r="Y1168" s="259"/>
      <c r="Z1168" s="259"/>
      <c r="AA1168" s="259"/>
    </row>
    <row r="1169" spans="1:27" s="258" customFormat="1" ht="16">
      <c r="A1169" s="259"/>
      <c r="B1169" s="259"/>
      <c r="C1169" s="259"/>
      <c r="D1169" s="259"/>
      <c r="E1169" s="259"/>
      <c r="F1169" s="259"/>
      <c r="G1169" s="259"/>
      <c r="H1169" s="259"/>
      <c r="I1169" s="259"/>
      <c r="J1169" s="259"/>
      <c r="K1169" s="259"/>
      <c r="L1169" s="259"/>
      <c r="M1169" s="259"/>
      <c r="N1169" s="259"/>
      <c r="O1169" s="259"/>
      <c r="P1169" s="259"/>
      <c r="Q1169" s="259"/>
      <c r="R1169" s="259"/>
      <c r="S1169" s="259"/>
      <c r="T1169" s="259"/>
      <c r="U1169" s="259"/>
      <c r="V1169" s="259"/>
      <c r="W1169" s="259"/>
      <c r="X1169" s="259"/>
      <c r="Y1169" s="259"/>
      <c r="Z1169" s="259"/>
      <c r="AA1169" s="259"/>
    </row>
    <row r="1170" spans="1:27" s="258" customFormat="1" ht="16">
      <c r="A1170" s="259"/>
      <c r="B1170" s="259"/>
      <c r="C1170" s="259"/>
      <c r="D1170" s="259"/>
      <c r="E1170" s="259"/>
      <c r="F1170" s="259"/>
      <c r="G1170" s="259"/>
      <c r="H1170" s="259"/>
      <c r="I1170" s="259"/>
      <c r="J1170" s="259"/>
      <c r="K1170" s="259"/>
      <c r="L1170" s="259"/>
      <c r="M1170" s="259"/>
      <c r="N1170" s="259"/>
      <c r="O1170" s="259"/>
      <c r="P1170" s="259"/>
      <c r="Q1170" s="259"/>
      <c r="R1170" s="259"/>
      <c r="S1170" s="259"/>
      <c r="T1170" s="259"/>
      <c r="U1170" s="259"/>
      <c r="V1170" s="259"/>
      <c r="W1170" s="259"/>
      <c r="X1170" s="259"/>
      <c r="Y1170" s="259"/>
      <c r="Z1170" s="259"/>
      <c r="AA1170" s="259"/>
    </row>
    <row r="1171" spans="1:27" s="258" customFormat="1" ht="16">
      <c r="A1171" s="259"/>
      <c r="B1171" s="259"/>
      <c r="C1171" s="259"/>
      <c r="D1171" s="259"/>
      <c r="E1171" s="259"/>
      <c r="F1171" s="259"/>
      <c r="G1171" s="259"/>
      <c r="H1171" s="259"/>
      <c r="I1171" s="259"/>
      <c r="J1171" s="259"/>
      <c r="K1171" s="259"/>
      <c r="L1171" s="259"/>
      <c r="M1171" s="259"/>
      <c r="N1171" s="259"/>
      <c r="O1171" s="259"/>
      <c r="P1171" s="259"/>
      <c r="Q1171" s="259"/>
      <c r="R1171" s="259"/>
      <c r="S1171" s="259"/>
      <c r="T1171" s="259"/>
      <c r="U1171" s="259"/>
      <c r="V1171" s="259"/>
      <c r="W1171" s="259"/>
      <c r="X1171" s="259"/>
      <c r="Y1171" s="259"/>
      <c r="Z1171" s="259"/>
      <c r="AA1171" s="259"/>
    </row>
    <row r="1172" spans="1:27" s="258" customFormat="1" ht="16">
      <c r="A1172" s="259"/>
      <c r="B1172" s="259"/>
      <c r="C1172" s="259"/>
      <c r="D1172" s="259"/>
      <c r="E1172" s="259"/>
      <c r="F1172" s="259"/>
      <c r="G1172" s="259"/>
      <c r="H1172" s="259"/>
      <c r="I1172" s="259"/>
      <c r="J1172" s="259"/>
      <c r="K1172" s="259"/>
      <c r="L1172" s="259"/>
      <c r="M1172" s="259"/>
      <c r="N1172" s="259"/>
      <c r="O1172" s="259"/>
      <c r="P1172" s="259"/>
      <c r="Q1172" s="259"/>
      <c r="R1172" s="259"/>
      <c r="S1172" s="259"/>
      <c r="T1172" s="259"/>
      <c r="U1172" s="259"/>
      <c r="V1172" s="259"/>
      <c r="W1172" s="259"/>
      <c r="X1172" s="259"/>
      <c r="Y1172" s="259"/>
      <c r="Z1172" s="259"/>
      <c r="AA1172" s="259"/>
    </row>
    <row r="1173" spans="1:27" s="258" customFormat="1" ht="16">
      <c r="A1173" s="259"/>
      <c r="B1173" s="259"/>
      <c r="C1173" s="259"/>
      <c r="D1173" s="259"/>
      <c r="E1173" s="259"/>
      <c r="F1173" s="259"/>
      <c r="G1173" s="259"/>
      <c r="H1173" s="259"/>
      <c r="I1173" s="259"/>
      <c r="J1173" s="259"/>
      <c r="K1173" s="259"/>
      <c r="L1173" s="259"/>
      <c r="M1173" s="259"/>
      <c r="N1173" s="259"/>
      <c r="O1173" s="259"/>
      <c r="P1173" s="259"/>
      <c r="Q1173" s="259"/>
      <c r="R1173" s="259"/>
      <c r="S1173" s="259"/>
      <c r="T1173" s="259"/>
      <c r="U1173" s="259"/>
      <c r="V1173" s="259"/>
      <c r="W1173" s="259"/>
      <c r="X1173" s="259"/>
      <c r="Y1173" s="259"/>
      <c r="Z1173" s="259"/>
      <c r="AA1173" s="259"/>
    </row>
    <row r="1174" spans="1:27" s="258" customFormat="1" ht="16">
      <c r="A1174" s="259"/>
      <c r="B1174" s="259"/>
      <c r="C1174" s="259"/>
      <c r="D1174" s="259"/>
      <c r="E1174" s="259"/>
      <c r="F1174" s="259"/>
      <c r="G1174" s="259"/>
      <c r="H1174" s="259"/>
      <c r="I1174" s="259"/>
      <c r="J1174" s="259"/>
      <c r="K1174" s="259"/>
      <c r="L1174" s="259"/>
      <c r="M1174" s="259"/>
      <c r="N1174" s="259"/>
      <c r="O1174" s="259"/>
      <c r="P1174" s="259"/>
      <c r="Q1174" s="259"/>
      <c r="R1174" s="259"/>
      <c r="S1174" s="259"/>
      <c r="T1174" s="259"/>
      <c r="U1174" s="259"/>
      <c r="V1174" s="259"/>
      <c r="W1174" s="259"/>
      <c r="X1174" s="259"/>
      <c r="Y1174" s="259"/>
      <c r="Z1174" s="259"/>
      <c r="AA1174" s="259"/>
    </row>
    <row r="1175" spans="1:27" s="258" customFormat="1" ht="16">
      <c r="A1175" s="259"/>
      <c r="B1175" s="259"/>
      <c r="C1175" s="259"/>
      <c r="D1175" s="259"/>
      <c r="E1175" s="259"/>
      <c r="F1175" s="259"/>
      <c r="G1175" s="259"/>
      <c r="H1175" s="259"/>
      <c r="I1175" s="259"/>
      <c r="J1175" s="259"/>
      <c r="K1175" s="259"/>
      <c r="L1175" s="259"/>
      <c r="M1175" s="259"/>
      <c r="N1175" s="259"/>
      <c r="O1175" s="259"/>
      <c r="P1175" s="259"/>
      <c r="Q1175" s="259"/>
      <c r="R1175" s="259"/>
      <c r="S1175" s="259"/>
      <c r="T1175" s="259"/>
      <c r="U1175" s="259"/>
      <c r="V1175" s="259"/>
      <c r="W1175" s="259"/>
      <c r="X1175" s="259"/>
      <c r="Y1175" s="259"/>
      <c r="Z1175" s="259"/>
      <c r="AA1175" s="259"/>
    </row>
    <row r="1176" spans="1:27" s="258" customFormat="1" ht="16">
      <c r="A1176" s="259"/>
      <c r="B1176" s="259"/>
      <c r="C1176" s="259"/>
      <c r="D1176" s="259"/>
      <c r="E1176" s="259"/>
      <c r="F1176" s="259"/>
      <c r="G1176" s="259"/>
      <c r="H1176" s="259"/>
      <c r="I1176" s="259"/>
      <c r="J1176" s="259"/>
      <c r="K1176" s="259"/>
      <c r="L1176" s="259"/>
      <c r="M1176" s="259"/>
      <c r="N1176" s="259"/>
      <c r="O1176" s="259"/>
      <c r="P1176" s="259"/>
      <c r="Q1176" s="259"/>
      <c r="R1176" s="259"/>
      <c r="S1176" s="259"/>
      <c r="T1176" s="259"/>
      <c r="U1176" s="259"/>
      <c r="V1176" s="259"/>
      <c r="W1176" s="259"/>
      <c r="X1176" s="259"/>
      <c r="Y1176" s="259"/>
      <c r="Z1176" s="259"/>
      <c r="AA1176" s="259"/>
    </row>
    <row r="1177" spans="1:27" s="258" customFormat="1" ht="16">
      <c r="A1177" s="259"/>
      <c r="B1177" s="259"/>
      <c r="C1177" s="259"/>
      <c r="D1177" s="259"/>
      <c r="E1177" s="259"/>
      <c r="F1177" s="259"/>
      <c r="G1177" s="259"/>
      <c r="H1177" s="259"/>
      <c r="I1177" s="259"/>
      <c r="J1177" s="259"/>
      <c r="K1177" s="259"/>
      <c r="L1177" s="259"/>
      <c r="M1177" s="259"/>
      <c r="N1177" s="259"/>
      <c r="O1177" s="259"/>
      <c r="P1177" s="259"/>
      <c r="Q1177" s="259"/>
      <c r="R1177" s="259"/>
      <c r="S1177" s="259"/>
      <c r="T1177" s="259"/>
      <c r="U1177" s="259"/>
      <c r="V1177" s="259"/>
      <c r="W1177" s="259"/>
      <c r="X1177" s="259"/>
      <c r="Y1177" s="259"/>
      <c r="Z1177" s="259"/>
      <c r="AA1177" s="259"/>
    </row>
    <row r="1178" spans="1:27" s="258" customFormat="1" ht="16">
      <c r="A1178" s="259"/>
      <c r="B1178" s="259"/>
      <c r="C1178" s="259"/>
      <c r="D1178" s="259"/>
      <c r="E1178" s="259"/>
      <c r="F1178" s="259"/>
      <c r="G1178" s="259"/>
      <c r="H1178" s="259"/>
      <c r="I1178" s="259"/>
      <c r="J1178" s="259"/>
      <c r="K1178" s="259"/>
      <c r="L1178" s="259"/>
      <c r="M1178" s="259"/>
      <c r="N1178" s="259"/>
      <c r="O1178" s="259"/>
      <c r="P1178" s="259"/>
      <c r="Q1178" s="259"/>
      <c r="R1178" s="259"/>
      <c r="S1178" s="259"/>
      <c r="T1178" s="259"/>
      <c r="U1178" s="259"/>
      <c r="V1178" s="259"/>
      <c r="W1178" s="259"/>
      <c r="X1178" s="259"/>
      <c r="Y1178" s="259"/>
      <c r="Z1178" s="259"/>
      <c r="AA1178" s="259"/>
    </row>
    <row r="1179" spans="1:27" s="258" customFormat="1" ht="16">
      <c r="A1179" s="259" t="s">
        <v>1995</v>
      </c>
      <c r="B1179" s="259"/>
      <c r="C1179" s="259"/>
      <c r="D1179" s="259"/>
      <c r="E1179" s="259"/>
      <c r="F1179" s="259"/>
      <c r="G1179" s="259"/>
      <c r="H1179" s="259"/>
      <c r="I1179" s="259"/>
      <c r="J1179" s="259"/>
      <c r="K1179" s="259"/>
      <c r="L1179" s="259"/>
      <c r="M1179" s="259"/>
      <c r="N1179" s="259"/>
      <c r="O1179" s="259"/>
      <c r="P1179" s="259"/>
      <c r="Q1179" s="259"/>
      <c r="R1179" s="259"/>
      <c r="S1179" s="259"/>
      <c r="T1179" s="259"/>
      <c r="U1179" s="259"/>
      <c r="V1179" s="259"/>
      <c r="W1179" s="259"/>
      <c r="X1179" s="259"/>
      <c r="Y1179" s="259"/>
      <c r="Z1179" s="259"/>
      <c r="AA1179" s="259"/>
    </row>
    <row r="1180" spans="1:27" s="258" customFormat="1" ht="16">
      <c r="A1180" s="259"/>
      <c r="B1180" s="259" t="s">
        <v>1996</v>
      </c>
      <c r="C1180" s="259"/>
      <c r="D1180" s="259"/>
      <c r="E1180" s="259"/>
      <c r="F1180" s="259"/>
      <c r="G1180" s="259"/>
      <c r="H1180" s="259"/>
      <c r="I1180" s="259"/>
      <c r="J1180" s="259"/>
      <c r="K1180" s="259"/>
      <c r="L1180" s="259"/>
      <c r="M1180" s="259"/>
      <c r="N1180" s="259"/>
      <c r="O1180" s="259"/>
      <c r="P1180" s="259"/>
      <c r="Q1180" s="259"/>
      <c r="R1180" s="259"/>
      <c r="S1180" s="259"/>
      <c r="T1180" s="259"/>
      <c r="U1180" s="259"/>
      <c r="V1180" s="259"/>
      <c r="W1180" s="259"/>
      <c r="X1180" s="259"/>
      <c r="Y1180" s="259"/>
      <c r="Z1180" s="259"/>
      <c r="AA1180" s="259"/>
    </row>
    <row r="1181" spans="1:27" s="258" customFormat="1" ht="16">
      <c r="A1181" s="259"/>
      <c r="B1181" s="259"/>
      <c r="C1181" s="259"/>
      <c r="D1181" s="259"/>
      <c r="E1181" s="259"/>
      <c r="F1181" s="259"/>
      <c r="G1181" s="259"/>
      <c r="H1181" s="259"/>
      <c r="I1181" s="259"/>
      <c r="J1181" s="259"/>
      <c r="K1181" s="259"/>
      <c r="L1181" s="259"/>
      <c r="M1181" s="259"/>
      <c r="N1181" s="259"/>
      <c r="O1181" s="259"/>
      <c r="P1181" s="259"/>
      <c r="Q1181" s="259"/>
      <c r="R1181" s="259"/>
      <c r="S1181" s="259"/>
      <c r="T1181" s="259"/>
      <c r="U1181" s="259"/>
      <c r="V1181" s="259"/>
      <c r="W1181" s="259"/>
      <c r="X1181" s="259"/>
      <c r="Y1181" s="259"/>
      <c r="Z1181" s="259"/>
      <c r="AA1181" s="259"/>
    </row>
    <row r="1182" spans="1:27" s="258" customFormat="1" ht="16">
      <c r="A1182" s="259" t="s">
        <v>1997</v>
      </c>
      <c r="B1182" s="259"/>
      <c r="C1182" s="259"/>
      <c r="D1182" s="259"/>
      <c r="E1182" s="259"/>
      <c r="F1182" s="259"/>
      <c r="G1182" s="259"/>
      <c r="H1182" s="259"/>
      <c r="I1182" s="259"/>
      <c r="J1182" s="259"/>
      <c r="K1182" s="259"/>
      <c r="L1182" s="259"/>
      <c r="M1182" s="259"/>
      <c r="N1182" s="259"/>
      <c r="O1182" s="259"/>
      <c r="P1182" s="259"/>
      <c r="Q1182" s="259"/>
      <c r="R1182" s="259"/>
      <c r="S1182" s="259"/>
      <c r="T1182" s="259"/>
      <c r="U1182" s="259"/>
      <c r="V1182" s="259"/>
      <c r="W1182" s="259"/>
      <c r="X1182" s="259"/>
      <c r="Y1182" s="259"/>
      <c r="Z1182" s="259"/>
      <c r="AA1182" s="259"/>
    </row>
    <row r="1183" spans="1:27" s="258" customFormat="1" ht="16">
      <c r="A1183" s="259"/>
      <c r="B1183" s="259" t="s">
        <v>1998</v>
      </c>
      <c r="C1183" s="259"/>
      <c r="D1183" s="259"/>
      <c r="E1183" s="259"/>
      <c r="F1183" s="259"/>
      <c r="G1183" s="259"/>
      <c r="H1183" s="259"/>
      <c r="I1183" s="259"/>
      <c r="J1183" s="259"/>
      <c r="K1183" s="259"/>
      <c r="L1183" s="259"/>
      <c r="M1183" s="259"/>
      <c r="N1183" s="259"/>
      <c r="O1183" s="259"/>
      <c r="P1183" s="259"/>
      <c r="Q1183" s="259"/>
      <c r="R1183" s="259"/>
      <c r="S1183" s="259"/>
      <c r="T1183" s="259"/>
      <c r="U1183" s="259"/>
      <c r="V1183" s="259"/>
      <c r="W1183" s="259"/>
      <c r="X1183" s="259"/>
      <c r="Y1183" s="259"/>
      <c r="Z1183" s="259"/>
      <c r="AA1183" s="259"/>
    </row>
    <row r="1184" spans="1:27" s="258" customFormat="1" ht="16">
      <c r="A1184" s="259"/>
      <c r="B1184" s="259" t="s">
        <v>1999</v>
      </c>
      <c r="C1184" s="259"/>
      <c r="D1184" s="259"/>
      <c r="E1184" s="259"/>
      <c r="F1184" s="259"/>
      <c r="G1184" s="259"/>
      <c r="H1184" s="259"/>
      <c r="I1184" s="259"/>
      <c r="J1184" s="259"/>
      <c r="K1184" s="259"/>
      <c r="L1184" s="259"/>
      <c r="M1184" s="259"/>
      <c r="N1184" s="259"/>
      <c r="O1184" s="259"/>
      <c r="P1184" s="259"/>
      <c r="Q1184" s="259"/>
      <c r="R1184" s="259"/>
      <c r="S1184" s="259"/>
      <c r="T1184" s="259"/>
      <c r="U1184" s="259"/>
      <c r="V1184" s="259"/>
      <c r="W1184" s="259"/>
      <c r="X1184" s="259"/>
      <c r="Y1184" s="259"/>
      <c r="Z1184" s="259"/>
      <c r="AA1184" s="259"/>
    </row>
    <row r="1185" spans="1:27" s="258" customFormat="1" ht="16">
      <c r="A1185" s="259"/>
      <c r="B1185" s="259"/>
      <c r="C1185" s="259"/>
      <c r="D1185" s="259"/>
      <c r="E1185" s="259"/>
      <c r="F1185" s="259"/>
      <c r="G1185" s="259"/>
      <c r="H1185" s="259"/>
      <c r="I1185" s="259"/>
      <c r="J1185" s="259"/>
      <c r="K1185" s="259"/>
      <c r="L1185" s="259"/>
      <c r="M1185" s="259"/>
      <c r="N1185" s="259"/>
      <c r="O1185" s="259"/>
      <c r="P1185" s="259"/>
      <c r="Q1185" s="259"/>
      <c r="R1185" s="259"/>
      <c r="S1185" s="259"/>
      <c r="T1185" s="259"/>
      <c r="U1185" s="259"/>
      <c r="V1185" s="259"/>
      <c r="W1185" s="259"/>
      <c r="X1185" s="259"/>
      <c r="Y1185" s="259"/>
      <c r="Z1185" s="259"/>
      <c r="AA1185" s="259"/>
    </row>
    <row r="1186" spans="1:27" s="258" customFormat="1" ht="16">
      <c r="A1186" s="259" t="s">
        <v>2000</v>
      </c>
      <c r="B1186" s="259"/>
      <c r="C1186" s="259"/>
      <c r="D1186" s="259"/>
      <c r="E1186" s="259"/>
      <c r="F1186" s="259"/>
      <c r="G1186" s="259"/>
      <c r="H1186" s="259"/>
      <c r="I1186" s="259"/>
      <c r="J1186" s="259"/>
      <c r="K1186" s="259"/>
      <c r="L1186" s="259"/>
      <c r="M1186" s="259"/>
      <c r="N1186" s="259"/>
      <c r="O1186" s="259"/>
      <c r="P1186" s="259"/>
      <c r="Q1186" s="259"/>
      <c r="R1186" s="259"/>
      <c r="S1186" s="259"/>
      <c r="T1186" s="259"/>
      <c r="U1186" s="259"/>
      <c r="V1186" s="259"/>
      <c r="W1186" s="259"/>
      <c r="X1186" s="259"/>
      <c r="Y1186" s="259"/>
      <c r="Z1186" s="259"/>
      <c r="AA1186" s="259"/>
    </row>
    <row r="1187" spans="1:27" s="258" customFormat="1" ht="16">
      <c r="A1187" s="259"/>
      <c r="B1187" s="259" t="s">
        <v>2001</v>
      </c>
      <c r="C1187" s="259"/>
      <c r="D1187" s="259"/>
      <c r="E1187" s="259"/>
      <c r="F1187" s="259"/>
      <c r="G1187" s="259"/>
      <c r="H1187" s="259"/>
      <c r="I1187" s="259"/>
      <c r="J1187" s="259"/>
      <c r="K1187" s="259"/>
      <c r="L1187" s="259"/>
      <c r="M1187" s="259"/>
      <c r="N1187" s="259"/>
      <c r="O1187" s="259"/>
      <c r="P1187" s="259"/>
      <c r="Q1187" s="259"/>
      <c r="R1187" s="259"/>
      <c r="S1187" s="259"/>
      <c r="T1187" s="259"/>
      <c r="U1187" s="259"/>
      <c r="V1187" s="259"/>
      <c r="W1187" s="259"/>
      <c r="X1187" s="259"/>
      <c r="Y1187" s="259"/>
      <c r="Z1187" s="259"/>
      <c r="AA1187" s="259"/>
    </row>
    <row r="1188" spans="1:27" s="258" customFormat="1" ht="16">
      <c r="A1188" s="259"/>
      <c r="B1188" s="259" t="s">
        <v>2002</v>
      </c>
      <c r="C1188" s="259"/>
      <c r="D1188" s="259"/>
      <c r="E1188" s="259"/>
      <c r="F1188" s="259"/>
      <c r="G1188" s="259"/>
      <c r="H1188" s="259"/>
      <c r="I1188" s="259"/>
      <c r="J1188" s="259"/>
      <c r="K1188" s="259"/>
      <c r="L1188" s="259"/>
      <c r="M1188" s="259"/>
      <c r="N1188" s="259"/>
      <c r="O1188" s="259"/>
      <c r="P1188" s="259"/>
      <c r="Q1188" s="259"/>
      <c r="R1188" s="259"/>
      <c r="S1188" s="259"/>
      <c r="T1188" s="259"/>
      <c r="U1188" s="259"/>
      <c r="V1188" s="259"/>
      <c r="W1188" s="259"/>
      <c r="X1188" s="259"/>
      <c r="Y1188" s="259"/>
      <c r="Z1188" s="259"/>
      <c r="AA1188" s="259"/>
    </row>
    <row r="1189" spans="1:27" s="258" customFormat="1" ht="16">
      <c r="A1189" s="259"/>
      <c r="B1189" s="259"/>
      <c r="C1189" s="259"/>
      <c r="D1189" s="259"/>
      <c r="E1189" s="259"/>
      <c r="F1189" s="259"/>
      <c r="G1189" s="259"/>
      <c r="H1189" s="259"/>
      <c r="I1189" s="259"/>
      <c r="J1189" s="259"/>
      <c r="K1189" s="259"/>
      <c r="L1189" s="259"/>
      <c r="M1189" s="259"/>
      <c r="N1189" s="259"/>
      <c r="O1189" s="259"/>
      <c r="P1189" s="259"/>
      <c r="Q1189" s="259"/>
      <c r="R1189" s="259"/>
      <c r="S1189" s="259"/>
      <c r="T1189" s="259"/>
      <c r="U1189" s="259"/>
      <c r="V1189" s="259"/>
      <c r="W1189" s="259"/>
      <c r="X1189" s="259"/>
      <c r="Y1189" s="259"/>
      <c r="Z1189" s="259"/>
      <c r="AA1189" s="259"/>
    </row>
    <row r="1190" spans="1:27" s="258" customFormat="1" ht="16">
      <c r="A1190" s="259" t="s">
        <v>2003</v>
      </c>
      <c r="B1190" s="259"/>
      <c r="C1190" s="259"/>
      <c r="D1190" s="259"/>
      <c r="E1190" s="259"/>
      <c r="F1190" s="259"/>
      <c r="G1190" s="259"/>
      <c r="H1190" s="259"/>
      <c r="I1190" s="259"/>
      <c r="J1190" s="259"/>
      <c r="K1190" s="259"/>
      <c r="L1190" s="259"/>
      <c r="M1190" s="259"/>
      <c r="N1190" s="259"/>
      <c r="O1190" s="259"/>
      <c r="P1190" s="259"/>
      <c r="Q1190" s="259"/>
      <c r="R1190" s="259"/>
      <c r="S1190" s="259"/>
      <c r="T1190" s="259"/>
      <c r="U1190" s="259"/>
      <c r="V1190" s="259"/>
      <c r="W1190" s="259"/>
      <c r="X1190" s="259"/>
      <c r="Y1190" s="259"/>
      <c r="Z1190" s="259"/>
      <c r="AA1190" s="259"/>
    </row>
    <row r="1191" spans="1:27" s="258" customFormat="1" ht="16">
      <c r="A1191" s="259"/>
      <c r="B1191" s="259" t="s">
        <v>2004</v>
      </c>
      <c r="C1191" s="259"/>
      <c r="D1191" s="259"/>
      <c r="E1191" s="259"/>
      <c r="F1191" s="259"/>
      <c r="G1191" s="259"/>
      <c r="H1191" s="259"/>
      <c r="I1191" s="259"/>
      <c r="J1191" s="259"/>
      <c r="K1191" s="259"/>
      <c r="L1191" s="259"/>
      <c r="M1191" s="259"/>
      <c r="N1191" s="259"/>
      <c r="O1191" s="259"/>
      <c r="P1191" s="259"/>
      <c r="Q1191" s="259"/>
      <c r="R1191" s="259"/>
      <c r="S1191" s="259"/>
      <c r="T1191" s="259"/>
      <c r="U1191" s="259"/>
      <c r="V1191" s="259"/>
      <c r="W1191" s="259"/>
      <c r="X1191" s="259"/>
      <c r="Y1191" s="259"/>
      <c r="Z1191" s="259"/>
      <c r="AA1191" s="259"/>
    </row>
    <row r="1192" spans="1:27" s="258" customFormat="1" ht="16">
      <c r="A1192" s="259"/>
      <c r="B1192" s="259" t="s">
        <v>2005</v>
      </c>
      <c r="C1192" s="259"/>
      <c r="D1192" s="259"/>
      <c r="E1192" s="259"/>
      <c r="F1192" s="259"/>
      <c r="G1192" s="259"/>
      <c r="H1192" s="259"/>
      <c r="I1192" s="259"/>
      <c r="J1192" s="259"/>
      <c r="K1192" s="259"/>
      <c r="L1192" s="259"/>
      <c r="M1192" s="259"/>
      <c r="N1192" s="259"/>
      <c r="O1192" s="259"/>
      <c r="P1192" s="259"/>
      <c r="Q1192" s="259"/>
      <c r="R1192" s="259"/>
      <c r="S1192" s="259"/>
      <c r="T1192" s="259"/>
      <c r="U1192" s="259"/>
      <c r="V1192" s="259"/>
      <c r="W1192" s="259"/>
      <c r="X1192" s="259"/>
      <c r="Y1192" s="259"/>
      <c r="Z1192" s="259"/>
      <c r="AA1192" s="259"/>
    </row>
    <row r="1193" spans="1:27" s="258" customFormat="1" ht="16">
      <c r="A1193" s="259"/>
      <c r="B1193" s="259" t="s">
        <v>2006</v>
      </c>
      <c r="C1193" s="259"/>
      <c r="D1193" s="259"/>
      <c r="E1193" s="259"/>
      <c r="F1193" s="259"/>
      <c r="G1193" s="259"/>
      <c r="H1193" s="259"/>
      <c r="I1193" s="259"/>
      <c r="J1193" s="259"/>
      <c r="K1193" s="259"/>
      <c r="L1193" s="259"/>
      <c r="M1193" s="259"/>
      <c r="N1193" s="259"/>
      <c r="O1193" s="259"/>
      <c r="P1193" s="259"/>
      <c r="Q1193" s="259"/>
      <c r="R1193" s="259"/>
      <c r="S1193" s="259"/>
      <c r="T1193" s="259"/>
      <c r="U1193" s="259"/>
      <c r="V1193" s="259"/>
      <c r="W1193" s="259"/>
      <c r="X1193" s="259"/>
      <c r="Y1193" s="259"/>
      <c r="Z1193" s="259"/>
      <c r="AA1193" s="259"/>
    </row>
    <row r="1194" spans="1:27" s="258" customFormat="1" ht="16">
      <c r="A1194" s="259"/>
      <c r="B1194" s="259" t="s">
        <v>2007</v>
      </c>
      <c r="C1194" s="259"/>
      <c r="D1194" s="259"/>
      <c r="E1194" s="259"/>
      <c r="F1194" s="259"/>
      <c r="G1194" s="259"/>
      <c r="H1194" s="259"/>
      <c r="I1194" s="259"/>
      <c r="J1194" s="259"/>
      <c r="K1194" s="259"/>
      <c r="L1194" s="259"/>
      <c r="M1194" s="259"/>
      <c r="N1194" s="259"/>
      <c r="O1194" s="259"/>
      <c r="P1194" s="259"/>
      <c r="Q1194" s="259"/>
      <c r="R1194" s="259"/>
      <c r="S1194" s="259"/>
      <c r="T1194" s="259"/>
      <c r="U1194" s="259"/>
      <c r="V1194" s="259"/>
      <c r="W1194" s="259"/>
      <c r="X1194" s="259"/>
      <c r="Y1194" s="259"/>
      <c r="Z1194" s="259"/>
      <c r="AA1194" s="259"/>
    </row>
    <row r="1195" spans="1:27" s="258" customFormat="1" ht="16">
      <c r="A1195" s="259"/>
      <c r="B1195" s="259"/>
      <c r="C1195" s="259"/>
      <c r="D1195" s="259"/>
      <c r="E1195" s="259"/>
      <c r="F1195" s="259"/>
      <c r="G1195" s="259"/>
      <c r="H1195" s="259"/>
      <c r="I1195" s="259"/>
      <c r="J1195" s="259"/>
      <c r="K1195" s="259"/>
      <c r="L1195" s="259"/>
      <c r="M1195" s="259"/>
      <c r="N1195" s="259"/>
      <c r="O1195" s="259"/>
      <c r="P1195" s="259"/>
      <c r="Q1195" s="259"/>
      <c r="R1195" s="259"/>
      <c r="S1195" s="259"/>
      <c r="T1195" s="259"/>
      <c r="U1195" s="259"/>
      <c r="V1195" s="259"/>
      <c r="W1195" s="259"/>
      <c r="X1195" s="259"/>
      <c r="Y1195" s="259"/>
      <c r="Z1195" s="259"/>
      <c r="AA1195" s="259"/>
    </row>
    <row r="1196" spans="1:27" s="258" customFormat="1" ht="16">
      <c r="A1196" s="259" t="s">
        <v>2008</v>
      </c>
      <c r="B1196" s="259"/>
      <c r="C1196" s="259"/>
      <c r="D1196" s="259"/>
      <c r="E1196" s="259"/>
      <c r="F1196" s="259"/>
      <c r="G1196" s="259"/>
      <c r="H1196" s="259"/>
      <c r="I1196" s="259"/>
      <c r="J1196" s="259"/>
      <c r="K1196" s="259"/>
      <c r="L1196" s="259"/>
      <c r="M1196" s="259"/>
      <c r="N1196" s="259"/>
      <c r="O1196" s="259"/>
      <c r="P1196" s="259"/>
      <c r="Q1196" s="259"/>
      <c r="R1196" s="259"/>
      <c r="S1196" s="259"/>
      <c r="T1196" s="259"/>
      <c r="U1196" s="259"/>
      <c r="V1196" s="259"/>
      <c r="W1196" s="259"/>
      <c r="X1196" s="259"/>
      <c r="Y1196" s="259"/>
      <c r="Z1196" s="259"/>
      <c r="AA1196" s="259"/>
    </row>
    <row r="1197" spans="1:27" s="258" customFormat="1" ht="16">
      <c r="A1197" s="259"/>
      <c r="B1197" s="259" t="s">
        <v>2009</v>
      </c>
      <c r="C1197" s="259"/>
      <c r="D1197" s="259"/>
      <c r="E1197" s="259"/>
      <c r="F1197" s="259"/>
      <c r="G1197" s="259"/>
      <c r="H1197" s="259"/>
      <c r="I1197" s="259"/>
      <c r="J1197" s="259"/>
      <c r="K1197" s="259"/>
      <c r="L1197" s="259"/>
      <c r="M1197" s="259"/>
      <c r="N1197" s="259"/>
      <c r="O1197" s="259"/>
      <c r="P1197" s="259"/>
      <c r="Q1197" s="259"/>
      <c r="R1197" s="259"/>
      <c r="S1197" s="259"/>
      <c r="T1197" s="259"/>
      <c r="U1197" s="259"/>
      <c r="V1197" s="259"/>
      <c r="W1197" s="259"/>
      <c r="X1197" s="259"/>
      <c r="Y1197" s="259"/>
      <c r="Z1197" s="259"/>
      <c r="AA1197" s="259"/>
    </row>
    <row r="1198" spans="1:27" s="258" customFormat="1" ht="16">
      <c r="A1198" s="259"/>
      <c r="B1198" s="259" t="s">
        <v>2010</v>
      </c>
      <c r="C1198" s="259"/>
      <c r="D1198" s="259"/>
      <c r="E1198" s="259"/>
      <c r="F1198" s="259"/>
      <c r="G1198" s="259"/>
      <c r="H1198" s="259"/>
      <c r="I1198" s="259"/>
      <c r="J1198" s="259"/>
      <c r="K1198" s="259"/>
      <c r="L1198" s="259"/>
      <c r="M1198" s="259"/>
      <c r="N1198" s="259"/>
      <c r="O1198" s="259"/>
      <c r="P1198" s="259"/>
      <c r="Q1198" s="259"/>
      <c r="R1198" s="259"/>
      <c r="S1198" s="259"/>
      <c r="T1198" s="259"/>
      <c r="U1198" s="259"/>
      <c r="V1198" s="259"/>
      <c r="W1198" s="259"/>
      <c r="X1198" s="259"/>
      <c r="Y1198" s="259"/>
      <c r="Z1198" s="259"/>
      <c r="AA1198" s="259"/>
    </row>
    <row r="1199" spans="1:27" s="258" customFormat="1" ht="16">
      <c r="A1199" s="259"/>
      <c r="B1199" s="259"/>
      <c r="C1199" s="259"/>
      <c r="D1199" s="259"/>
      <c r="E1199" s="259"/>
      <c r="F1199" s="259"/>
      <c r="G1199" s="259"/>
      <c r="H1199" s="259"/>
      <c r="I1199" s="259"/>
      <c r="J1199" s="259"/>
      <c r="K1199" s="259"/>
      <c r="L1199" s="259"/>
      <c r="M1199" s="259"/>
      <c r="N1199" s="259"/>
      <c r="O1199" s="259"/>
      <c r="P1199" s="259"/>
      <c r="Q1199" s="259"/>
      <c r="R1199" s="259"/>
      <c r="S1199" s="259"/>
      <c r="T1199" s="259"/>
      <c r="U1199" s="259"/>
      <c r="V1199" s="259"/>
      <c r="W1199" s="259"/>
      <c r="X1199" s="259"/>
      <c r="Y1199" s="259"/>
      <c r="Z1199" s="259"/>
      <c r="AA1199" s="259"/>
    </row>
    <row r="1200" spans="1:27" s="258" customFormat="1" ht="16">
      <c r="A1200" s="259" t="s">
        <v>2011</v>
      </c>
      <c r="B1200" s="259"/>
      <c r="C1200" s="259"/>
      <c r="D1200" s="259"/>
      <c r="E1200" s="259"/>
      <c r="F1200" s="259"/>
      <c r="G1200" s="259"/>
      <c r="H1200" s="259"/>
      <c r="I1200" s="259"/>
      <c r="J1200" s="259"/>
      <c r="K1200" s="259"/>
      <c r="L1200" s="259"/>
      <c r="M1200" s="259"/>
      <c r="N1200" s="259"/>
      <c r="O1200" s="259"/>
      <c r="P1200" s="259"/>
      <c r="Q1200" s="259"/>
      <c r="R1200" s="259"/>
      <c r="S1200" s="259"/>
      <c r="T1200" s="259"/>
      <c r="U1200" s="259"/>
      <c r="V1200" s="259"/>
      <c r="W1200" s="259"/>
      <c r="X1200" s="259"/>
      <c r="Y1200" s="259"/>
      <c r="Z1200" s="259"/>
      <c r="AA1200" s="259"/>
    </row>
    <row r="1201" spans="1:27" s="258" customFormat="1" ht="16">
      <c r="A1201" s="259"/>
      <c r="B1201" s="259" t="s">
        <v>2012</v>
      </c>
      <c r="C1201" s="259"/>
      <c r="D1201" s="259"/>
      <c r="E1201" s="259"/>
      <c r="F1201" s="259"/>
      <c r="G1201" s="259"/>
      <c r="H1201" s="259"/>
      <c r="I1201" s="259"/>
      <c r="J1201" s="259"/>
      <c r="K1201" s="259"/>
      <c r="L1201" s="259"/>
      <c r="M1201" s="259"/>
      <c r="N1201" s="259"/>
      <c r="O1201" s="259"/>
      <c r="P1201" s="259"/>
      <c r="Q1201" s="259"/>
      <c r="R1201" s="259"/>
      <c r="S1201" s="259"/>
      <c r="T1201" s="259"/>
      <c r="U1201" s="259"/>
      <c r="V1201" s="259"/>
      <c r="W1201" s="259"/>
      <c r="X1201" s="259"/>
      <c r="Y1201" s="259"/>
      <c r="Z1201" s="259"/>
      <c r="AA1201" s="259"/>
    </row>
    <row r="1202" spans="1:27" s="258" customFormat="1" ht="16">
      <c r="A1202" s="259"/>
      <c r="B1202" s="259"/>
      <c r="C1202" s="259"/>
      <c r="D1202" s="259"/>
      <c r="E1202" s="259"/>
      <c r="F1202" s="259"/>
      <c r="G1202" s="259"/>
      <c r="H1202" s="259"/>
      <c r="I1202" s="259"/>
      <c r="J1202" s="259"/>
      <c r="K1202" s="259"/>
      <c r="L1202" s="259"/>
      <c r="M1202" s="259"/>
      <c r="N1202" s="259"/>
      <c r="O1202" s="259"/>
      <c r="P1202" s="259"/>
      <c r="Q1202" s="259"/>
      <c r="R1202" s="259"/>
      <c r="S1202" s="259"/>
      <c r="T1202" s="259"/>
      <c r="U1202" s="259"/>
      <c r="V1202" s="259"/>
      <c r="W1202" s="259"/>
      <c r="X1202" s="259"/>
      <c r="Y1202" s="259"/>
      <c r="Z1202" s="259"/>
      <c r="AA1202" s="259"/>
    </row>
    <row r="1203" spans="1:27" s="258" customFormat="1" ht="16">
      <c r="A1203" s="259"/>
      <c r="B1203" s="259"/>
      <c r="C1203" s="259"/>
      <c r="D1203" s="259"/>
      <c r="E1203" s="259"/>
      <c r="F1203" s="259"/>
      <c r="G1203" s="259"/>
      <c r="H1203" s="259"/>
      <c r="I1203" s="259"/>
      <c r="J1203" s="259"/>
      <c r="K1203" s="259"/>
      <c r="L1203" s="259"/>
      <c r="M1203" s="259"/>
      <c r="N1203" s="259"/>
      <c r="O1203" s="259"/>
      <c r="P1203" s="259"/>
      <c r="Q1203" s="259"/>
      <c r="R1203" s="259"/>
      <c r="S1203" s="259"/>
      <c r="T1203" s="259"/>
      <c r="U1203" s="259"/>
      <c r="V1203" s="259"/>
      <c r="W1203" s="259"/>
      <c r="X1203" s="259"/>
      <c r="Y1203" s="259"/>
      <c r="Z1203" s="259"/>
      <c r="AA1203" s="259"/>
    </row>
    <row r="1204" spans="1:27" s="258" customFormat="1" ht="16">
      <c r="A1204" s="259"/>
      <c r="B1204" s="259"/>
      <c r="C1204" s="259"/>
      <c r="D1204" s="259"/>
      <c r="E1204" s="259"/>
      <c r="F1204" s="259"/>
      <c r="G1204" s="259"/>
      <c r="H1204" s="259"/>
      <c r="I1204" s="259"/>
      <c r="J1204" s="259"/>
      <c r="K1204" s="259"/>
      <c r="L1204" s="259"/>
      <c r="M1204" s="259"/>
      <c r="N1204" s="259"/>
      <c r="O1204" s="259"/>
      <c r="P1204" s="259"/>
      <c r="Q1204" s="259"/>
      <c r="R1204" s="259"/>
      <c r="S1204" s="259"/>
      <c r="T1204" s="259"/>
      <c r="U1204" s="259"/>
      <c r="V1204" s="259"/>
      <c r="W1204" s="259"/>
      <c r="X1204" s="259"/>
      <c r="Y1204" s="259"/>
      <c r="Z1204" s="259"/>
      <c r="AA1204" s="259"/>
    </row>
    <row r="1205" spans="1:27" s="258" customFormat="1" ht="16">
      <c r="A1205" s="259"/>
      <c r="B1205" s="259"/>
      <c r="C1205" s="259"/>
      <c r="D1205" s="259"/>
      <c r="E1205" s="259"/>
      <c r="F1205" s="259"/>
      <c r="G1205" s="259"/>
      <c r="H1205" s="259"/>
      <c r="I1205" s="259"/>
      <c r="J1205" s="259"/>
      <c r="K1205" s="259"/>
      <c r="L1205" s="259"/>
      <c r="M1205" s="259"/>
      <c r="N1205" s="259"/>
      <c r="O1205" s="259"/>
      <c r="P1205" s="259"/>
      <c r="Q1205" s="259"/>
      <c r="R1205" s="259"/>
      <c r="S1205" s="259"/>
      <c r="T1205" s="259"/>
      <c r="U1205" s="259"/>
      <c r="V1205" s="259"/>
      <c r="W1205" s="259"/>
      <c r="X1205" s="259"/>
      <c r="Y1205" s="259"/>
      <c r="Z1205" s="259"/>
      <c r="AA1205" s="259"/>
    </row>
    <row r="1206" spans="1:27" s="303" customFormat="1" ht="16">
      <c r="A1206" s="659" t="s">
        <v>703</v>
      </c>
      <c r="B1206" s="660"/>
      <c r="C1206" s="660"/>
      <c r="D1206" s="660"/>
      <c r="E1206" s="660"/>
      <c r="F1206" s="660"/>
      <c r="G1206" s="660"/>
      <c r="H1206" s="660"/>
      <c r="I1206" s="660"/>
      <c r="J1206" s="660"/>
      <c r="K1206" s="660"/>
      <c r="L1206" s="660"/>
      <c r="M1206" s="660"/>
      <c r="N1206" s="304"/>
      <c r="O1206" s="304"/>
      <c r="P1206" s="304"/>
      <c r="Q1206" s="304"/>
      <c r="R1206" s="304"/>
      <c r="S1206" s="304"/>
      <c r="T1206" s="304"/>
      <c r="U1206" s="304"/>
      <c r="V1206" s="304"/>
      <c r="W1206" s="304"/>
      <c r="X1206" s="304"/>
      <c r="Y1206" s="304"/>
      <c r="Z1206" s="304"/>
      <c r="AA1206" s="304"/>
    </row>
    <row r="1207" spans="1:27" s="303" customFormat="1" ht="16">
      <c r="A1207" s="304"/>
      <c r="B1207" s="304"/>
      <c r="C1207" s="304"/>
      <c r="D1207" s="304"/>
      <c r="E1207" s="304"/>
      <c r="F1207" s="304"/>
      <c r="G1207" s="304"/>
      <c r="H1207" s="304"/>
      <c r="I1207" s="304"/>
      <c r="J1207" s="304"/>
      <c r="K1207" s="304"/>
      <c r="L1207" s="304"/>
      <c r="M1207" s="304"/>
      <c r="N1207" s="304"/>
      <c r="O1207" s="304"/>
      <c r="P1207" s="304"/>
      <c r="Q1207" s="304"/>
      <c r="R1207" s="304"/>
      <c r="S1207" s="304"/>
      <c r="T1207" s="304"/>
      <c r="U1207" s="304"/>
      <c r="V1207" s="304"/>
      <c r="W1207" s="304"/>
      <c r="X1207" s="304"/>
      <c r="Y1207" s="304"/>
      <c r="Z1207" s="304"/>
      <c r="AA1207" s="304"/>
    </row>
    <row r="1208" spans="1:27" s="303" customFormat="1" ht="16">
      <c r="A1208" s="305" t="s">
        <v>704</v>
      </c>
      <c r="B1208" s="304"/>
      <c r="C1208" s="304"/>
      <c r="D1208" s="304"/>
      <c r="E1208" s="304"/>
      <c r="F1208" s="304"/>
      <c r="G1208" s="304"/>
      <c r="H1208" s="304"/>
      <c r="I1208" s="304"/>
      <c r="J1208" s="304"/>
      <c r="K1208" s="304"/>
      <c r="L1208" s="304"/>
      <c r="M1208" s="304"/>
      <c r="N1208" s="304"/>
      <c r="O1208" s="304"/>
      <c r="P1208" s="304"/>
      <c r="Q1208" s="304"/>
      <c r="R1208" s="304"/>
      <c r="S1208" s="304"/>
      <c r="T1208" s="304"/>
      <c r="U1208" s="304"/>
      <c r="V1208" s="304"/>
      <c r="W1208" s="304"/>
      <c r="X1208" s="304"/>
      <c r="Y1208" s="304"/>
      <c r="Z1208" s="304"/>
      <c r="AA1208" s="304"/>
    </row>
    <row r="1209" spans="1:27" s="303" customFormat="1" ht="16">
      <c r="A1209" s="304"/>
      <c r="B1209" s="304"/>
      <c r="C1209" s="304"/>
      <c r="D1209" s="304"/>
      <c r="E1209" s="304"/>
      <c r="F1209" s="304"/>
      <c r="G1209" s="304"/>
      <c r="H1209" s="304"/>
      <c r="I1209" s="304"/>
      <c r="J1209" s="304"/>
      <c r="K1209" s="304"/>
      <c r="L1209" s="304"/>
      <c r="M1209" s="304"/>
      <c r="N1209" s="304"/>
      <c r="O1209" s="304"/>
      <c r="P1209" s="304"/>
      <c r="Q1209" s="304"/>
      <c r="R1209" s="304"/>
      <c r="S1209" s="304"/>
      <c r="T1209" s="304"/>
      <c r="U1209" s="304"/>
      <c r="V1209" s="304"/>
      <c r="W1209" s="304"/>
      <c r="X1209" s="304"/>
      <c r="Y1209" s="304"/>
      <c r="Z1209" s="304"/>
      <c r="AA1209" s="304"/>
    </row>
    <row r="1210" spans="1:27" s="303" customFormat="1" ht="16">
      <c r="A1210" s="304" t="s">
        <v>564</v>
      </c>
      <c r="D1210" s="304" t="s">
        <v>565</v>
      </c>
      <c r="E1210" s="304"/>
      <c r="F1210" s="304"/>
      <c r="G1210" s="304"/>
      <c r="H1210" s="304"/>
      <c r="I1210" s="304"/>
      <c r="J1210" s="304"/>
      <c r="K1210" s="304"/>
      <c r="L1210" s="304"/>
      <c r="M1210" s="304"/>
      <c r="N1210" s="304"/>
      <c r="O1210" s="304"/>
      <c r="P1210" s="304"/>
      <c r="Q1210" s="304"/>
      <c r="R1210" s="304"/>
      <c r="S1210" s="304"/>
      <c r="T1210" s="304"/>
      <c r="U1210" s="304"/>
      <c r="V1210" s="304"/>
      <c r="W1210" s="304"/>
      <c r="X1210" s="304"/>
      <c r="Y1210" s="304"/>
      <c r="Z1210" s="304"/>
      <c r="AA1210" s="304"/>
    </row>
    <row r="1211" spans="1:27" s="303" customFormat="1" ht="16">
      <c r="A1211" s="304" t="s">
        <v>705</v>
      </c>
      <c r="B1211" s="306"/>
      <c r="D1211" s="307">
        <v>500000</v>
      </c>
      <c r="E1211" s="304"/>
      <c r="F1211" s="304"/>
      <c r="G1211" s="304"/>
      <c r="H1211" s="304"/>
      <c r="I1211" s="304"/>
      <c r="J1211" s="304"/>
      <c r="K1211" s="304"/>
      <c r="L1211" s="304"/>
      <c r="M1211" s="304"/>
      <c r="N1211" s="304"/>
      <c r="O1211" s="304"/>
      <c r="P1211" s="304"/>
      <c r="Q1211" s="304"/>
      <c r="R1211" s="304"/>
      <c r="S1211" s="304"/>
      <c r="T1211" s="304"/>
      <c r="U1211" s="304"/>
      <c r="V1211" s="304"/>
      <c r="W1211" s="304"/>
      <c r="X1211" s="304"/>
      <c r="Y1211" s="304"/>
      <c r="Z1211" s="304"/>
      <c r="AA1211" s="304"/>
    </row>
    <row r="1212" spans="1:27" s="303" customFormat="1" ht="16">
      <c r="A1212" s="304" t="s">
        <v>706</v>
      </c>
      <c r="B1212" s="306"/>
      <c r="D1212" s="307">
        <v>30000</v>
      </c>
      <c r="E1212" s="304"/>
      <c r="F1212" s="304"/>
      <c r="G1212" s="304"/>
      <c r="H1212" s="304"/>
      <c r="I1212" s="304"/>
      <c r="J1212" s="304"/>
      <c r="K1212" s="304"/>
      <c r="L1212" s="304"/>
      <c r="M1212" s="304"/>
      <c r="N1212" s="304"/>
      <c r="O1212" s="304"/>
      <c r="P1212" s="304"/>
      <c r="Q1212" s="304"/>
      <c r="R1212" s="304"/>
      <c r="S1212" s="304"/>
      <c r="T1212" s="304"/>
      <c r="U1212" s="304"/>
      <c r="V1212" s="304"/>
      <c r="W1212" s="304"/>
      <c r="X1212" s="304"/>
      <c r="Y1212" s="304"/>
      <c r="Z1212" s="304"/>
      <c r="AA1212" s="304"/>
    </row>
    <row r="1213" spans="1:27" s="303" customFormat="1" ht="16">
      <c r="A1213" s="304" t="s">
        <v>66</v>
      </c>
      <c r="B1213" s="306"/>
      <c r="D1213" s="307">
        <v>120000</v>
      </c>
      <c r="E1213" s="304"/>
      <c r="F1213" s="304"/>
      <c r="G1213" s="304"/>
      <c r="H1213" s="304"/>
      <c r="I1213" s="304"/>
      <c r="J1213" s="304"/>
      <c r="K1213" s="304"/>
      <c r="L1213" s="304"/>
      <c r="M1213" s="304"/>
      <c r="N1213" s="304"/>
      <c r="O1213" s="304"/>
      <c r="P1213" s="304"/>
      <c r="Q1213" s="304"/>
      <c r="R1213" s="304"/>
      <c r="S1213" s="304"/>
      <c r="T1213" s="304"/>
      <c r="U1213" s="304"/>
      <c r="V1213" s="304"/>
      <c r="W1213" s="304"/>
      <c r="X1213" s="304"/>
      <c r="Y1213" s="304"/>
      <c r="Z1213" s="304"/>
      <c r="AA1213" s="304"/>
    </row>
    <row r="1214" spans="1:27" s="303" customFormat="1" ht="16">
      <c r="A1214" s="304" t="s">
        <v>707</v>
      </c>
      <c r="B1214" s="306"/>
      <c r="D1214" s="307">
        <v>300000</v>
      </c>
      <c r="E1214" s="304"/>
      <c r="F1214" s="304"/>
      <c r="G1214" s="304"/>
      <c r="H1214" s="304"/>
      <c r="I1214" s="304"/>
      <c r="J1214" s="304"/>
      <c r="K1214" s="304"/>
      <c r="L1214" s="304"/>
      <c r="M1214" s="304"/>
      <c r="N1214" s="304"/>
      <c r="O1214" s="304"/>
      <c r="P1214" s="304"/>
      <c r="Q1214" s="304"/>
      <c r="R1214" s="304"/>
      <c r="S1214" s="304"/>
      <c r="T1214" s="304"/>
      <c r="U1214" s="304"/>
      <c r="V1214" s="304"/>
      <c r="W1214" s="304"/>
      <c r="X1214" s="304"/>
      <c r="Y1214" s="304"/>
      <c r="Z1214" s="304"/>
      <c r="AA1214" s="304"/>
    </row>
    <row r="1215" spans="1:27" s="303" customFormat="1" ht="16">
      <c r="A1215" s="304" t="s">
        <v>708</v>
      </c>
      <c r="B1215" s="306"/>
      <c r="D1215" s="307">
        <v>160000</v>
      </c>
      <c r="E1215" s="304"/>
      <c r="F1215" s="304"/>
      <c r="G1215" s="304"/>
      <c r="H1215" s="304"/>
      <c r="I1215" s="304"/>
      <c r="J1215" s="304"/>
      <c r="K1215" s="304"/>
      <c r="L1215" s="304"/>
      <c r="M1215" s="304"/>
      <c r="N1215" s="304"/>
      <c r="O1215" s="304"/>
      <c r="P1215" s="304"/>
      <c r="Q1215" s="304"/>
      <c r="R1215" s="304"/>
      <c r="S1215" s="304"/>
      <c r="T1215" s="304"/>
      <c r="U1215" s="304"/>
      <c r="V1215" s="304"/>
      <c r="W1215" s="304"/>
      <c r="X1215" s="304"/>
      <c r="Y1215" s="304"/>
      <c r="Z1215" s="304"/>
      <c r="AA1215" s="304"/>
    </row>
    <row r="1216" spans="1:27" s="303" customFormat="1" ht="16">
      <c r="A1216" s="304" t="s">
        <v>709</v>
      </c>
      <c r="B1216" s="306"/>
      <c r="D1216" s="307">
        <v>12000</v>
      </c>
      <c r="E1216" s="304"/>
      <c r="F1216" s="304"/>
      <c r="G1216" s="304"/>
      <c r="H1216" s="304"/>
      <c r="I1216" s="304"/>
      <c r="J1216" s="304"/>
      <c r="K1216" s="304"/>
      <c r="L1216" s="304"/>
      <c r="M1216" s="304"/>
      <c r="N1216" s="304"/>
      <c r="O1216" s="304"/>
      <c r="P1216" s="304"/>
      <c r="Q1216" s="304"/>
      <c r="R1216" s="304"/>
      <c r="S1216" s="304"/>
      <c r="T1216" s="304"/>
      <c r="U1216" s="304"/>
      <c r="V1216" s="304"/>
      <c r="W1216" s="304"/>
      <c r="X1216" s="304"/>
      <c r="Y1216" s="304"/>
      <c r="Z1216" s="304"/>
      <c r="AA1216" s="304"/>
    </row>
    <row r="1217" spans="1:27" s="303" customFormat="1" ht="16">
      <c r="A1217" s="304" t="s">
        <v>557</v>
      </c>
      <c r="B1217" s="306"/>
      <c r="D1217" s="307">
        <v>35000</v>
      </c>
      <c r="E1217" s="304"/>
      <c r="F1217" s="304"/>
      <c r="G1217" s="304"/>
      <c r="H1217" s="304"/>
      <c r="I1217" s="304"/>
      <c r="J1217" s="304"/>
      <c r="K1217" s="304"/>
      <c r="L1217" s="304"/>
      <c r="M1217" s="304"/>
      <c r="N1217" s="304"/>
      <c r="O1217" s="304"/>
      <c r="P1217" s="304"/>
      <c r="Q1217" s="304"/>
      <c r="R1217" s="304"/>
      <c r="S1217" s="304"/>
      <c r="T1217" s="304"/>
      <c r="U1217" s="304"/>
      <c r="V1217" s="304"/>
      <c r="W1217" s="304"/>
      <c r="X1217" s="304"/>
      <c r="Y1217" s="304"/>
      <c r="Z1217" s="304"/>
      <c r="AA1217" s="304"/>
    </row>
    <row r="1218" spans="1:27" s="303" customFormat="1" ht="16">
      <c r="A1218" s="304" t="s">
        <v>710</v>
      </c>
      <c r="B1218" s="306"/>
      <c r="D1218" s="307">
        <v>44000</v>
      </c>
      <c r="E1218" s="304"/>
      <c r="F1218" s="304"/>
      <c r="G1218" s="304"/>
      <c r="H1218" s="304"/>
      <c r="I1218" s="304"/>
      <c r="J1218" s="304"/>
      <c r="K1218" s="304"/>
      <c r="L1218" s="304"/>
      <c r="M1218" s="304"/>
      <c r="N1218" s="304"/>
      <c r="O1218" s="304"/>
      <c r="P1218" s="304"/>
      <c r="Q1218" s="304"/>
      <c r="R1218" s="304"/>
      <c r="S1218" s="304"/>
      <c r="T1218" s="304"/>
      <c r="U1218" s="304"/>
      <c r="V1218" s="304"/>
      <c r="W1218" s="304"/>
      <c r="X1218" s="304"/>
      <c r="Y1218" s="304"/>
      <c r="Z1218" s="304"/>
      <c r="AA1218" s="304"/>
    </row>
    <row r="1219" spans="1:27" s="303" customFormat="1" ht="16">
      <c r="A1219" s="304" t="s">
        <v>711</v>
      </c>
      <c r="B1219" s="306"/>
      <c r="D1219" s="307">
        <v>320000</v>
      </c>
      <c r="E1219" s="304"/>
      <c r="F1219" s="304"/>
      <c r="G1219" s="304"/>
      <c r="H1219" s="304"/>
      <c r="I1219" s="304"/>
      <c r="J1219" s="304"/>
      <c r="K1219" s="304"/>
      <c r="L1219" s="304"/>
      <c r="M1219" s="304"/>
      <c r="N1219" s="304"/>
      <c r="O1219" s="304"/>
      <c r="P1219" s="304"/>
      <c r="Q1219" s="304"/>
      <c r="R1219" s="304"/>
      <c r="S1219" s="304"/>
      <c r="T1219" s="304"/>
      <c r="U1219" s="304"/>
      <c r="V1219" s="304"/>
      <c r="W1219" s="304"/>
      <c r="X1219" s="304"/>
      <c r="Y1219" s="304"/>
      <c r="Z1219" s="304"/>
      <c r="AA1219" s="304"/>
    </row>
    <row r="1220" spans="1:27" s="303" customFormat="1" ht="16">
      <c r="A1220" s="304" t="s">
        <v>712</v>
      </c>
      <c r="B1220" s="306"/>
      <c r="D1220" s="307">
        <v>20000</v>
      </c>
      <c r="E1220" s="304"/>
      <c r="F1220" s="304"/>
      <c r="G1220" s="304"/>
      <c r="H1220" s="304"/>
      <c r="I1220" s="304"/>
      <c r="J1220" s="304"/>
      <c r="K1220" s="304"/>
      <c r="L1220" s="304"/>
      <c r="M1220" s="304"/>
      <c r="N1220" s="304"/>
      <c r="O1220" s="304"/>
      <c r="P1220" s="304"/>
      <c r="Q1220" s="304"/>
      <c r="R1220" s="304"/>
      <c r="S1220" s="304"/>
      <c r="T1220" s="304"/>
      <c r="U1220" s="304"/>
      <c r="V1220" s="304"/>
      <c r="W1220" s="304"/>
      <c r="X1220" s="304"/>
      <c r="Y1220" s="304"/>
      <c r="Z1220" s="304"/>
      <c r="AA1220" s="304"/>
    </row>
    <row r="1221" spans="1:27" s="303" customFormat="1" ht="16">
      <c r="A1221" s="304" t="s">
        <v>79</v>
      </c>
      <c r="B1221" s="306"/>
      <c r="D1221" s="308">
        <v>840000</v>
      </c>
      <c r="E1221" s="304"/>
      <c r="F1221" s="304"/>
      <c r="G1221" s="304"/>
      <c r="H1221" s="304"/>
      <c r="I1221" s="304"/>
      <c r="J1221" s="304"/>
      <c r="K1221" s="304"/>
      <c r="L1221" s="304"/>
      <c r="M1221" s="304"/>
      <c r="N1221" s="304"/>
      <c r="O1221" s="304"/>
      <c r="P1221" s="304"/>
      <c r="Q1221" s="304"/>
      <c r="R1221" s="304"/>
      <c r="S1221" s="304"/>
      <c r="T1221" s="304"/>
      <c r="U1221" s="304"/>
      <c r="V1221" s="304"/>
      <c r="W1221" s="304"/>
      <c r="X1221" s="304"/>
      <c r="Y1221" s="304"/>
      <c r="Z1221" s="304"/>
      <c r="AA1221" s="304"/>
    </row>
    <row r="1222" spans="1:27" s="303" customFormat="1" ht="16">
      <c r="A1222" s="304" t="s">
        <v>713</v>
      </c>
      <c r="B1222" s="306"/>
      <c r="D1222" s="308">
        <v>34000</v>
      </c>
      <c r="E1222" s="304"/>
      <c r="F1222" s="304"/>
      <c r="G1222" s="304"/>
      <c r="H1222" s="304"/>
      <c r="I1222" s="304"/>
      <c r="J1222" s="304"/>
      <c r="K1222" s="304"/>
      <c r="L1222" s="304"/>
      <c r="M1222" s="304"/>
      <c r="N1222" s="304"/>
      <c r="O1222" s="304"/>
      <c r="P1222" s="304"/>
      <c r="Q1222" s="304"/>
      <c r="R1222" s="304"/>
      <c r="S1222" s="304"/>
      <c r="T1222" s="304"/>
      <c r="U1222" s="304"/>
      <c r="V1222" s="304"/>
      <c r="W1222" s="304"/>
      <c r="X1222" s="304"/>
      <c r="Y1222" s="304"/>
      <c r="Z1222" s="304"/>
      <c r="AA1222" s="304"/>
    </row>
    <row r="1223" spans="1:27" s="303" customFormat="1" ht="16">
      <c r="A1223" s="304" t="s">
        <v>714</v>
      </c>
      <c r="B1223" s="306"/>
      <c r="D1223" s="308">
        <v>22000</v>
      </c>
      <c r="E1223" s="304"/>
      <c r="F1223" s="304"/>
      <c r="G1223" s="304"/>
      <c r="H1223" s="304"/>
      <c r="I1223" s="304"/>
      <c r="J1223" s="304"/>
      <c r="K1223" s="304"/>
      <c r="L1223" s="304"/>
      <c r="M1223" s="304"/>
      <c r="N1223" s="304"/>
      <c r="O1223" s="304"/>
      <c r="P1223" s="304"/>
      <c r="Q1223" s="304"/>
      <c r="R1223" s="304"/>
      <c r="S1223" s="304"/>
      <c r="T1223" s="304"/>
      <c r="U1223" s="304"/>
      <c r="V1223" s="304"/>
      <c r="W1223" s="304"/>
      <c r="X1223" s="304"/>
      <c r="Y1223" s="304"/>
      <c r="Z1223" s="304"/>
      <c r="AA1223" s="304"/>
    </row>
    <row r="1224" spans="1:27" s="303" customFormat="1" ht="16">
      <c r="A1224" s="304" t="s">
        <v>81</v>
      </c>
      <c r="B1224" s="306"/>
      <c r="D1224" s="308">
        <v>102000</v>
      </c>
      <c r="E1224" s="304"/>
      <c r="F1224" s="304"/>
      <c r="G1224" s="304"/>
      <c r="H1224" s="304"/>
      <c r="I1224" s="304"/>
      <c r="J1224" s="304"/>
      <c r="K1224" s="304"/>
      <c r="L1224" s="304"/>
      <c r="M1224" s="304"/>
      <c r="N1224" s="304"/>
      <c r="O1224" s="304"/>
      <c r="P1224" s="304"/>
      <c r="Q1224" s="304"/>
      <c r="R1224" s="304"/>
      <c r="S1224" s="304"/>
      <c r="T1224" s="304"/>
      <c r="U1224" s="304"/>
      <c r="V1224" s="304"/>
      <c r="W1224" s="304"/>
      <c r="X1224" s="304"/>
      <c r="Y1224" s="304"/>
      <c r="Z1224" s="304"/>
      <c r="AA1224" s="304"/>
    </row>
    <row r="1225" spans="1:27" s="303" customFormat="1" ht="16">
      <c r="A1225" s="304" t="s">
        <v>69</v>
      </c>
      <c r="B1225" s="306"/>
      <c r="D1225" s="308">
        <v>20000</v>
      </c>
      <c r="E1225" s="304"/>
      <c r="F1225" s="304"/>
      <c r="G1225" s="304"/>
      <c r="H1225" s="304"/>
      <c r="I1225" s="304"/>
      <c r="J1225" s="304"/>
      <c r="K1225" s="304"/>
      <c r="L1225" s="304"/>
      <c r="M1225" s="304"/>
      <c r="N1225" s="304"/>
      <c r="O1225" s="304"/>
      <c r="P1225" s="304"/>
      <c r="Q1225" s="304"/>
      <c r="R1225" s="304"/>
      <c r="S1225" s="304"/>
      <c r="T1225" s="304"/>
      <c r="U1225" s="304"/>
      <c r="V1225" s="304"/>
      <c r="W1225" s="304"/>
      <c r="X1225" s="304"/>
      <c r="Y1225" s="304"/>
      <c r="Z1225" s="304"/>
      <c r="AA1225" s="304"/>
    </row>
    <row r="1226" spans="1:27" s="303" customFormat="1" ht="16">
      <c r="A1226" s="304" t="s">
        <v>715</v>
      </c>
      <c r="B1226" s="306"/>
      <c r="D1226" s="308">
        <v>31000</v>
      </c>
      <c r="E1226" s="304"/>
      <c r="F1226" s="304"/>
      <c r="G1226" s="304"/>
      <c r="H1226" s="304"/>
      <c r="I1226" s="304"/>
      <c r="J1226" s="304"/>
      <c r="K1226" s="304"/>
      <c r="L1226" s="304"/>
      <c r="M1226" s="304"/>
      <c r="N1226" s="304"/>
      <c r="O1226" s="304"/>
      <c r="P1226" s="304"/>
      <c r="Q1226" s="304"/>
      <c r="R1226" s="304"/>
      <c r="S1226" s="304"/>
      <c r="T1226" s="304"/>
      <c r="U1226" s="304"/>
      <c r="V1226" s="304"/>
      <c r="W1226" s="304"/>
      <c r="X1226" s="304"/>
      <c r="Y1226" s="304"/>
      <c r="Z1226" s="304"/>
      <c r="AA1226" s="304"/>
    </row>
    <row r="1227" spans="1:27" s="303" customFormat="1" ht="16">
      <c r="A1227" s="304" t="s">
        <v>716</v>
      </c>
      <c r="B1227" s="306"/>
      <c r="D1227" s="308">
        <v>111000</v>
      </c>
      <c r="E1227" s="304"/>
      <c r="F1227" s="304"/>
      <c r="G1227" s="304"/>
      <c r="H1227" s="304"/>
      <c r="I1227" s="304"/>
      <c r="J1227" s="304"/>
      <c r="K1227" s="304"/>
      <c r="L1227" s="304"/>
      <c r="M1227" s="304"/>
      <c r="N1227" s="304"/>
      <c r="O1227" s="304"/>
      <c r="P1227" s="304"/>
      <c r="Q1227" s="304"/>
      <c r="R1227" s="304"/>
      <c r="S1227" s="304"/>
      <c r="T1227" s="304"/>
      <c r="U1227" s="304"/>
      <c r="V1227" s="304"/>
      <c r="W1227" s="304"/>
      <c r="X1227" s="304"/>
      <c r="Y1227" s="304"/>
      <c r="Z1227" s="304"/>
      <c r="AA1227" s="304"/>
    </row>
    <row r="1228" spans="1:27" s="303" customFormat="1" ht="16">
      <c r="A1228" s="304" t="s">
        <v>717</v>
      </c>
      <c r="B1228" s="306"/>
      <c r="D1228" s="308">
        <v>68000</v>
      </c>
      <c r="E1228" s="304"/>
      <c r="F1228" s="304"/>
      <c r="G1228" s="304"/>
      <c r="H1228" s="304"/>
      <c r="I1228" s="304"/>
      <c r="J1228" s="304"/>
      <c r="K1228" s="304"/>
      <c r="L1228" s="304"/>
      <c r="M1228" s="304"/>
      <c r="N1228" s="304"/>
      <c r="O1228" s="304"/>
      <c r="P1228" s="304"/>
      <c r="Q1228" s="304"/>
      <c r="R1228" s="304"/>
      <c r="S1228" s="304"/>
      <c r="T1228" s="304"/>
      <c r="U1228" s="304"/>
      <c r="V1228" s="304"/>
      <c r="W1228" s="304"/>
      <c r="X1228" s="304"/>
      <c r="Y1228" s="304"/>
      <c r="Z1228" s="304"/>
      <c r="AA1228" s="304"/>
    </row>
    <row r="1229" spans="1:27" s="303" customFormat="1" ht="16">
      <c r="A1229" s="304" t="s">
        <v>718</v>
      </c>
      <c r="B1229" s="306"/>
      <c r="D1229" s="308">
        <v>12000</v>
      </c>
      <c r="E1229" s="304"/>
      <c r="F1229" s="304"/>
      <c r="G1229" s="304"/>
      <c r="H1229" s="304"/>
      <c r="I1229" s="304"/>
      <c r="J1229" s="304"/>
      <c r="K1229" s="304"/>
      <c r="L1229" s="304"/>
      <c r="M1229" s="304"/>
      <c r="N1229" s="304"/>
      <c r="O1229" s="304"/>
      <c r="P1229" s="304"/>
      <c r="Q1229" s="304"/>
      <c r="R1229" s="304"/>
      <c r="S1229" s="304"/>
      <c r="T1229" s="304"/>
      <c r="U1229" s="304"/>
      <c r="V1229" s="304"/>
      <c r="W1229" s="304"/>
      <c r="X1229" s="304"/>
      <c r="Y1229" s="304"/>
      <c r="Z1229" s="304"/>
      <c r="AA1229" s="304"/>
    </row>
    <row r="1230" spans="1:27" s="303" customFormat="1" ht="16">
      <c r="A1230" s="304" t="s">
        <v>719</v>
      </c>
      <c r="B1230" s="306"/>
      <c r="D1230" s="308">
        <v>12000</v>
      </c>
      <c r="E1230" s="304"/>
      <c r="F1230" s="304"/>
      <c r="G1230" s="304"/>
      <c r="H1230" s="304"/>
      <c r="I1230" s="304"/>
      <c r="J1230" s="304"/>
      <c r="K1230" s="304"/>
      <c r="L1230" s="304"/>
      <c r="M1230" s="304"/>
      <c r="N1230" s="304"/>
      <c r="O1230" s="304"/>
      <c r="P1230" s="304"/>
      <c r="Q1230" s="304"/>
      <c r="R1230" s="304"/>
      <c r="S1230" s="304"/>
      <c r="T1230" s="304"/>
      <c r="U1230" s="304"/>
      <c r="V1230" s="304"/>
      <c r="W1230" s="304"/>
      <c r="X1230" s="304"/>
      <c r="Y1230" s="304"/>
      <c r="Z1230" s="304"/>
      <c r="AA1230" s="304"/>
    </row>
    <row r="1231" spans="1:27" s="303" customFormat="1" ht="16">
      <c r="A1231" s="304" t="s">
        <v>720</v>
      </c>
      <c r="B1231" s="306"/>
      <c r="D1231" s="308">
        <v>9000</v>
      </c>
      <c r="E1231" s="304"/>
      <c r="F1231" s="304"/>
      <c r="G1231" s="304"/>
      <c r="H1231" s="304"/>
      <c r="I1231" s="304"/>
      <c r="J1231" s="304"/>
      <c r="K1231" s="304"/>
      <c r="L1231" s="304"/>
      <c r="M1231" s="304"/>
      <c r="N1231" s="304"/>
      <c r="O1231" s="304"/>
      <c r="P1231" s="304"/>
      <c r="Q1231" s="304"/>
      <c r="R1231" s="304"/>
      <c r="S1231" s="304"/>
      <c r="T1231" s="304"/>
      <c r="U1231" s="304"/>
      <c r="V1231" s="304"/>
      <c r="W1231" s="304"/>
      <c r="X1231" s="304"/>
      <c r="Y1231" s="304"/>
      <c r="Z1231" s="304"/>
      <c r="AA1231" s="304"/>
    </row>
    <row r="1232" spans="1:27" s="303" customFormat="1" ht="16">
      <c r="A1232" s="304" t="s">
        <v>721</v>
      </c>
      <c r="B1232" s="306"/>
      <c r="D1232" s="308">
        <v>15000</v>
      </c>
      <c r="E1232" s="304"/>
      <c r="F1232" s="304"/>
      <c r="G1232" s="304"/>
      <c r="H1232" s="304"/>
      <c r="I1232" s="304"/>
      <c r="J1232" s="304"/>
      <c r="K1232" s="304"/>
      <c r="L1232" s="304"/>
      <c r="M1232" s="304"/>
      <c r="N1232" s="304"/>
      <c r="O1232" s="304"/>
      <c r="P1232" s="304"/>
      <c r="Q1232" s="304"/>
      <c r="R1232" s="304"/>
      <c r="S1232" s="304"/>
      <c r="T1232" s="304"/>
      <c r="U1232" s="304"/>
      <c r="V1232" s="304"/>
      <c r="W1232" s="304"/>
      <c r="X1232" s="304"/>
      <c r="Y1232" s="304"/>
      <c r="Z1232" s="304"/>
      <c r="AA1232" s="304"/>
    </row>
    <row r="1233" spans="1:27" s="303" customFormat="1" ht="16">
      <c r="A1233" s="304" t="s">
        <v>722</v>
      </c>
      <c r="B1233" s="306"/>
      <c r="D1233" s="308">
        <v>23000</v>
      </c>
      <c r="E1233" s="304"/>
      <c r="F1233" s="304"/>
      <c r="G1233" s="304"/>
      <c r="H1233" s="304"/>
      <c r="I1233" s="304"/>
      <c r="J1233" s="304"/>
      <c r="K1233" s="304"/>
      <c r="L1233" s="304"/>
      <c r="M1233" s="304"/>
      <c r="N1233" s="304"/>
      <c r="O1233" s="304"/>
      <c r="P1233" s="304"/>
      <c r="Q1233" s="304"/>
      <c r="R1233" s="304"/>
      <c r="S1233" s="304"/>
      <c r="T1233" s="304"/>
      <c r="U1233" s="304"/>
      <c r="V1233" s="304"/>
      <c r="W1233" s="304"/>
      <c r="X1233" s="304"/>
      <c r="Y1233" s="304"/>
      <c r="Z1233" s="304"/>
      <c r="AA1233" s="304"/>
    </row>
    <row r="1234" spans="1:27" s="303" customFormat="1" ht="16">
      <c r="A1234" s="304" t="s">
        <v>723</v>
      </c>
      <c r="B1234" s="306"/>
      <c r="D1234" s="308">
        <v>24000</v>
      </c>
      <c r="E1234" s="304"/>
      <c r="F1234" s="304"/>
      <c r="G1234" s="304"/>
      <c r="H1234" s="304"/>
      <c r="I1234" s="304"/>
      <c r="J1234" s="304"/>
      <c r="K1234" s="304"/>
      <c r="L1234" s="304"/>
      <c r="M1234" s="304"/>
      <c r="N1234" s="304"/>
      <c r="O1234" s="304"/>
      <c r="P1234" s="304"/>
      <c r="Q1234" s="304"/>
      <c r="R1234" s="304"/>
      <c r="S1234" s="304"/>
      <c r="T1234" s="304"/>
      <c r="U1234" s="304"/>
      <c r="V1234" s="304"/>
      <c r="W1234" s="304"/>
      <c r="X1234" s="304"/>
      <c r="Y1234" s="304"/>
      <c r="Z1234" s="304"/>
      <c r="AA1234" s="304"/>
    </row>
    <row r="1235" spans="1:27" s="303" customFormat="1" ht="16">
      <c r="A1235" s="304" t="s">
        <v>724</v>
      </c>
      <c r="B1235" s="306"/>
      <c r="D1235" s="308">
        <v>52000</v>
      </c>
      <c r="E1235" s="304"/>
      <c r="F1235" s="304"/>
      <c r="G1235" s="304"/>
      <c r="H1235" s="304"/>
      <c r="I1235" s="304"/>
      <c r="J1235" s="304"/>
      <c r="K1235" s="304"/>
      <c r="L1235" s="304"/>
      <c r="M1235" s="304"/>
      <c r="N1235" s="304"/>
      <c r="O1235" s="304"/>
      <c r="P1235" s="304"/>
      <c r="Q1235" s="304"/>
      <c r="R1235" s="304"/>
      <c r="S1235" s="304"/>
      <c r="T1235" s="304"/>
      <c r="U1235" s="304"/>
      <c r="V1235" s="304"/>
      <c r="W1235" s="304"/>
      <c r="X1235" s="304"/>
      <c r="Y1235" s="304"/>
      <c r="Z1235" s="304"/>
      <c r="AA1235" s="304"/>
    </row>
    <row r="1236" spans="1:27" s="303" customFormat="1" ht="16">
      <c r="A1236" s="304" t="s">
        <v>725</v>
      </c>
      <c r="B1236" s="306"/>
      <c r="D1236" s="309" t="s">
        <v>726</v>
      </c>
      <c r="E1236" s="304"/>
      <c r="F1236" s="304"/>
      <c r="G1236" s="304"/>
      <c r="H1236" s="304"/>
      <c r="I1236" s="304"/>
      <c r="J1236" s="304"/>
      <c r="K1236" s="304"/>
      <c r="L1236" s="304"/>
      <c r="M1236" s="304"/>
      <c r="N1236" s="304"/>
      <c r="O1236" s="304"/>
      <c r="P1236" s="304"/>
      <c r="Q1236" s="304"/>
      <c r="R1236" s="304"/>
      <c r="S1236" s="304"/>
      <c r="T1236" s="304"/>
      <c r="U1236" s="304"/>
      <c r="V1236" s="304"/>
      <c r="W1236" s="304"/>
      <c r="X1236" s="304"/>
      <c r="Y1236" s="304"/>
      <c r="Z1236" s="304"/>
      <c r="AA1236" s="304"/>
    </row>
    <row r="1237" spans="1:27" s="303" customFormat="1" ht="16">
      <c r="A1237" s="304" t="s">
        <v>727</v>
      </c>
      <c r="B1237" s="306"/>
      <c r="D1237" s="308">
        <v>66000</v>
      </c>
      <c r="E1237" s="304"/>
      <c r="F1237" s="304"/>
      <c r="G1237" s="304"/>
      <c r="H1237" s="304"/>
      <c r="I1237" s="304"/>
      <c r="J1237" s="304"/>
      <c r="K1237" s="304"/>
      <c r="L1237" s="304"/>
      <c r="M1237" s="304"/>
      <c r="N1237" s="304"/>
      <c r="O1237" s="304"/>
      <c r="P1237" s="304"/>
      <c r="Q1237" s="304"/>
      <c r="R1237" s="304"/>
      <c r="S1237" s="304"/>
      <c r="T1237" s="304"/>
      <c r="U1237" s="304"/>
      <c r="V1237" s="304"/>
      <c r="W1237" s="304"/>
      <c r="X1237" s="304"/>
      <c r="Y1237" s="304"/>
      <c r="Z1237" s="304"/>
      <c r="AA1237" s="304"/>
    </row>
    <row r="1238" spans="1:27" s="303" customFormat="1" ht="16">
      <c r="A1238" s="304" t="s">
        <v>728</v>
      </c>
      <c r="B1238" s="306"/>
      <c r="D1238" s="308">
        <v>7000</v>
      </c>
      <c r="E1238" s="304"/>
      <c r="F1238" s="304"/>
      <c r="G1238" s="304"/>
      <c r="H1238" s="304"/>
      <c r="I1238" s="304"/>
      <c r="J1238" s="304"/>
      <c r="K1238" s="304"/>
      <c r="L1238" s="304"/>
      <c r="M1238" s="304"/>
      <c r="N1238" s="304"/>
      <c r="O1238" s="304"/>
      <c r="P1238" s="304"/>
      <c r="Q1238" s="304"/>
      <c r="R1238" s="304"/>
      <c r="S1238" s="304"/>
      <c r="T1238" s="304"/>
      <c r="U1238" s="304"/>
      <c r="V1238" s="304"/>
      <c r="W1238" s="304"/>
      <c r="X1238" s="304"/>
      <c r="Y1238" s="304"/>
      <c r="Z1238" s="304"/>
      <c r="AA1238" s="304"/>
    </row>
    <row r="1239" spans="1:27" s="303" customFormat="1" ht="16">
      <c r="A1239" s="304" t="s">
        <v>729</v>
      </c>
      <c r="B1239" s="306"/>
      <c r="D1239" s="308">
        <v>4000</v>
      </c>
      <c r="E1239" s="304"/>
      <c r="F1239" s="304"/>
      <c r="G1239" s="304"/>
      <c r="H1239" s="304"/>
      <c r="I1239" s="304"/>
      <c r="J1239" s="304"/>
      <c r="K1239" s="304"/>
      <c r="L1239" s="304"/>
      <c r="M1239" s="304"/>
      <c r="N1239" s="304"/>
      <c r="O1239" s="304"/>
      <c r="P1239" s="304"/>
      <c r="Q1239" s="304"/>
      <c r="R1239" s="304"/>
      <c r="S1239" s="304"/>
      <c r="T1239" s="304"/>
      <c r="U1239" s="304"/>
      <c r="V1239" s="304"/>
      <c r="W1239" s="304"/>
      <c r="X1239" s="304"/>
      <c r="Y1239" s="304"/>
      <c r="Z1239" s="304"/>
      <c r="AA1239" s="304"/>
    </row>
    <row r="1240" spans="1:27" s="303" customFormat="1" ht="16">
      <c r="A1240" s="304" t="s">
        <v>730</v>
      </c>
      <c r="B1240" s="306"/>
      <c r="D1240" s="308">
        <v>40000</v>
      </c>
      <c r="E1240" s="304"/>
      <c r="F1240" s="304"/>
      <c r="G1240" s="304"/>
      <c r="H1240" s="304"/>
      <c r="I1240" s="304"/>
      <c r="J1240" s="304"/>
      <c r="K1240" s="304"/>
      <c r="L1240" s="304"/>
      <c r="M1240" s="304"/>
      <c r="N1240" s="304"/>
      <c r="O1240" s="304"/>
      <c r="P1240" s="304"/>
      <c r="Q1240" s="304"/>
      <c r="R1240" s="304"/>
      <c r="S1240" s="304"/>
      <c r="T1240" s="304"/>
      <c r="U1240" s="304"/>
      <c r="V1240" s="304"/>
      <c r="W1240" s="304"/>
      <c r="X1240" s="304"/>
      <c r="Y1240" s="304"/>
      <c r="Z1240" s="304"/>
      <c r="AA1240" s="304"/>
    </row>
    <row r="1241" spans="1:27" s="303" customFormat="1" ht="16">
      <c r="A1241" s="304" t="s">
        <v>549</v>
      </c>
      <c r="B1241" s="306"/>
      <c r="D1241" s="308">
        <v>16000</v>
      </c>
      <c r="E1241" s="304"/>
      <c r="F1241" s="304"/>
      <c r="G1241" s="304"/>
      <c r="H1241" s="304"/>
      <c r="I1241" s="304"/>
      <c r="J1241" s="304"/>
      <c r="K1241" s="304"/>
      <c r="L1241" s="304"/>
      <c r="M1241" s="304"/>
      <c r="N1241" s="304"/>
      <c r="O1241" s="304"/>
      <c r="P1241" s="304"/>
      <c r="Q1241" s="304"/>
      <c r="R1241" s="304"/>
      <c r="S1241" s="304"/>
      <c r="T1241" s="304"/>
      <c r="U1241" s="304"/>
      <c r="V1241" s="304"/>
      <c r="W1241" s="304"/>
      <c r="X1241" s="304"/>
      <c r="Y1241" s="304"/>
      <c r="Z1241" s="304"/>
      <c r="AA1241" s="304"/>
    </row>
    <row r="1242" spans="1:27" s="303" customFormat="1" ht="16">
      <c r="A1242" s="304" t="s">
        <v>731</v>
      </c>
      <c r="B1242" s="306"/>
      <c r="D1242" s="308">
        <v>17000</v>
      </c>
      <c r="E1242" s="304"/>
      <c r="F1242" s="304"/>
      <c r="G1242" s="304"/>
      <c r="H1242" s="304"/>
      <c r="I1242" s="304"/>
      <c r="J1242" s="304"/>
      <c r="K1242" s="304"/>
      <c r="L1242" s="304"/>
      <c r="M1242" s="304"/>
      <c r="N1242" s="304"/>
      <c r="O1242" s="304"/>
      <c r="P1242" s="304"/>
      <c r="Q1242" s="304"/>
      <c r="R1242" s="304"/>
      <c r="S1242" s="304"/>
      <c r="T1242" s="304"/>
      <c r="U1242" s="304"/>
      <c r="V1242" s="304"/>
      <c r="W1242" s="304"/>
      <c r="X1242" s="304"/>
      <c r="Y1242" s="304"/>
      <c r="Z1242" s="304"/>
      <c r="AA1242" s="304"/>
    </row>
    <row r="1243" spans="1:27" s="303" customFormat="1" ht="16">
      <c r="A1243" s="304" t="s">
        <v>732</v>
      </c>
      <c r="B1243" s="306"/>
      <c r="D1243" s="308">
        <v>61000</v>
      </c>
      <c r="E1243" s="304"/>
      <c r="F1243" s="304"/>
      <c r="G1243" s="304"/>
      <c r="H1243" s="304"/>
      <c r="I1243" s="304"/>
      <c r="J1243" s="304"/>
      <c r="K1243" s="304"/>
      <c r="L1243" s="304"/>
      <c r="M1243" s="304"/>
      <c r="N1243" s="304"/>
      <c r="O1243" s="304"/>
      <c r="P1243" s="304"/>
      <c r="Q1243" s="304"/>
      <c r="R1243" s="304"/>
      <c r="S1243" s="304"/>
      <c r="T1243" s="304"/>
      <c r="U1243" s="304"/>
      <c r="V1243" s="304"/>
      <c r="W1243" s="304"/>
      <c r="X1243" s="304"/>
      <c r="Y1243" s="304"/>
      <c r="Z1243" s="304"/>
      <c r="AA1243" s="304"/>
    </row>
    <row r="1244" spans="1:27" s="303" customFormat="1" ht="16">
      <c r="A1244" s="304" t="s">
        <v>733</v>
      </c>
      <c r="B1244" s="306"/>
      <c r="D1244" s="308">
        <v>22000</v>
      </c>
      <c r="E1244" s="304"/>
      <c r="F1244" s="304"/>
      <c r="G1244" s="304"/>
      <c r="H1244" s="304"/>
      <c r="I1244" s="304"/>
      <c r="J1244" s="304"/>
      <c r="K1244" s="304"/>
      <c r="L1244" s="304"/>
      <c r="M1244" s="304"/>
      <c r="N1244" s="304"/>
      <c r="O1244" s="304"/>
      <c r="P1244" s="304"/>
      <c r="Q1244" s="304"/>
      <c r="R1244" s="304"/>
      <c r="S1244" s="304"/>
      <c r="T1244" s="304"/>
      <c r="U1244" s="304"/>
      <c r="V1244" s="304"/>
      <c r="W1244" s="304"/>
      <c r="X1244" s="304"/>
      <c r="Y1244" s="304"/>
      <c r="Z1244" s="304"/>
      <c r="AA1244" s="304"/>
    </row>
    <row r="1245" spans="1:27" s="303" customFormat="1" ht="16">
      <c r="A1245" s="304" t="s">
        <v>734</v>
      </c>
      <c r="B1245" s="306"/>
      <c r="D1245" s="308">
        <v>33000</v>
      </c>
      <c r="E1245" s="304"/>
      <c r="F1245" s="304"/>
      <c r="G1245" s="304"/>
      <c r="H1245" s="304"/>
      <c r="I1245" s="304"/>
      <c r="J1245" s="304"/>
      <c r="K1245" s="304"/>
      <c r="L1245" s="304"/>
      <c r="M1245" s="304"/>
      <c r="N1245" s="304"/>
      <c r="O1245" s="304"/>
      <c r="P1245" s="304"/>
      <c r="Q1245" s="304"/>
      <c r="R1245" s="304"/>
      <c r="S1245" s="304"/>
      <c r="T1245" s="304"/>
      <c r="U1245" s="304"/>
      <c r="V1245" s="304"/>
      <c r="W1245" s="304"/>
      <c r="X1245" s="304"/>
      <c r="Y1245" s="304"/>
      <c r="Z1245" s="304"/>
      <c r="AA1245" s="304"/>
    </row>
    <row r="1246" spans="1:27" s="303" customFormat="1" ht="16">
      <c r="A1246" s="304" t="s">
        <v>735</v>
      </c>
      <c r="B1246" s="306"/>
      <c r="D1246" s="308">
        <v>11000</v>
      </c>
      <c r="E1246" s="304"/>
      <c r="F1246" s="304"/>
      <c r="G1246" s="304"/>
      <c r="H1246" s="304"/>
      <c r="I1246" s="304"/>
      <c r="J1246" s="304"/>
      <c r="K1246" s="304"/>
      <c r="L1246" s="304"/>
      <c r="M1246" s="304"/>
      <c r="N1246" s="304"/>
      <c r="O1246" s="304"/>
      <c r="P1246" s="304"/>
      <c r="Q1246" s="304"/>
      <c r="R1246" s="304"/>
      <c r="S1246" s="304"/>
      <c r="T1246" s="304"/>
      <c r="U1246" s="304"/>
      <c r="V1246" s="304"/>
      <c r="W1246" s="304"/>
      <c r="X1246" s="304"/>
      <c r="Y1246" s="304"/>
      <c r="Z1246" s="304"/>
      <c r="AA1246" s="304"/>
    </row>
    <row r="1247" spans="1:27" s="303" customFormat="1" ht="16">
      <c r="A1247" s="304" t="s">
        <v>736</v>
      </c>
      <c r="B1247" s="306"/>
      <c r="D1247" s="308">
        <v>18000</v>
      </c>
      <c r="E1247" s="304"/>
      <c r="F1247" s="304"/>
      <c r="G1247" s="304"/>
      <c r="H1247" s="304"/>
      <c r="I1247" s="304"/>
      <c r="J1247" s="304"/>
      <c r="K1247" s="304"/>
      <c r="L1247" s="304"/>
      <c r="M1247" s="304"/>
      <c r="N1247" s="304"/>
      <c r="O1247" s="304"/>
      <c r="P1247" s="304"/>
      <c r="Q1247" s="304"/>
      <c r="R1247" s="304"/>
      <c r="S1247" s="304"/>
      <c r="T1247" s="304"/>
      <c r="U1247" s="304"/>
      <c r="V1247" s="304"/>
      <c r="W1247" s="304"/>
      <c r="X1247" s="304"/>
      <c r="Y1247" s="304"/>
      <c r="Z1247" s="304"/>
      <c r="AA1247" s="304"/>
    </row>
    <row r="1248" spans="1:27" s="303" customFormat="1" ht="16">
      <c r="A1248" s="304" t="s">
        <v>556</v>
      </c>
      <c r="B1248" s="306"/>
      <c r="D1248" s="308">
        <v>12000</v>
      </c>
      <c r="E1248" s="304"/>
      <c r="F1248" s="304"/>
      <c r="G1248" s="304"/>
      <c r="H1248" s="304"/>
      <c r="I1248" s="304"/>
      <c r="J1248" s="304"/>
      <c r="K1248" s="304"/>
      <c r="L1248" s="304"/>
      <c r="M1248" s="304"/>
      <c r="N1248" s="304"/>
      <c r="O1248" s="304"/>
      <c r="P1248" s="304"/>
      <c r="Q1248" s="304"/>
      <c r="R1248" s="304"/>
      <c r="S1248" s="304"/>
      <c r="T1248" s="304"/>
      <c r="U1248" s="304"/>
      <c r="V1248" s="304"/>
      <c r="W1248" s="304"/>
      <c r="X1248" s="304"/>
      <c r="Y1248" s="304"/>
      <c r="Z1248" s="304"/>
      <c r="AA1248" s="304"/>
    </row>
    <row r="1249" spans="1:27" s="303" customFormat="1" ht="16">
      <c r="A1249" s="304"/>
      <c r="B1249" s="304"/>
      <c r="C1249" s="304"/>
      <c r="D1249" s="304"/>
      <c r="E1249" s="304"/>
      <c r="F1249" s="304"/>
      <c r="G1249" s="304"/>
      <c r="H1249" s="304"/>
      <c r="I1249" s="304"/>
      <c r="J1249" s="304"/>
      <c r="K1249" s="304"/>
      <c r="L1249" s="304"/>
      <c r="M1249" s="304"/>
      <c r="N1249" s="304"/>
      <c r="O1249" s="304"/>
      <c r="P1249" s="304"/>
      <c r="Q1249" s="304"/>
      <c r="R1249" s="304"/>
      <c r="S1249" s="304"/>
      <c r="T1249" s="304"/>
      <c r="U1249" s="304"/>
      <c r="V1249" s="304"/>
      <c r="W1249" s="304"/>
      <c r="X1249" s="304"/>
      <c r="Y1249" s="304"/>
      <c r="Z1249" s="304"/>
      <c r="AA1249" s="304"/>
    </row>
    <row r="1250" spans="1:27" s="303" customFormat="1" ht="16">
      <c r="A1250" s="305" t="s">
        <v>737</v>
      </c>
      <c r="B1250" s="304"/>
      <c r="C1250" s="304"/>
      <c r="D1250" s="304"/>
      <c r="E1250" s="304"/>
      <c r="F1250" s="304"/>
      <c r="G1250" s="304"/>
      <c r="H1250" s="304"/>
      <c r="I1250" s="304"/>
      <c r="J1250" s="304"/>
      <c r="K1250" s="304"/>
      <c r="L1250" s="304"/>
      <c r="M1250" s="304"/>
      <c r="N1250" s="304"/>
      <c r="O1250" s="304"/>
      <c r="P1250" s="304"/>
      <c r="Q1250" s="304"/>
      <c r="R1250" s="304"/>
      <c r="S1250" s="304"/>
      <c r="T1250" s="304"/>
      <c r="U1250" s="304"/>
      <c r="V1250" s="304"/>
      <c r="W1250" s="304"/>
      <c r="X1250" s="304"/>
      <c r="Y1250" s="304"/>
      <c r="Z1250" s="304"/>
      <c r="AA1250" s="304"/>
    </row>
    <row r="1251" spans="1:27" s="303" customFormat="1" ht="16">
      <c r="A1251" s="305"/>
      <c r="B1251" s="304"/>
      <c r="C1251" s="304"/>
      <c r="D1251" s="304"/>
      <c r="E1251" s="304"/>
      <c r="F1251" s="304"/>
      <c r="G1251" s="304"/>
      <c r="H1251" s="304"/>
      <c r="I1251" s="304"/>
      <c r="J1251" s="304"/>
      <c r="K1251" s="304"/>
      <c r="L1251" s="304"/>
      <c r="M1251" s="304"/>
      <c r="N1251" s="304"/>
      <c r="O1251" s="304"/>
      <c r="P1251" s="304"/>
      <c r="Q1251" s="304"/>
      <c r="R1251" s="304"/>
      <c r="S1251" s="304"/>
      <c r="T1251" s="304"/>
      <c r="U1251" s="304"/>
      <c r="V1251" s="304"/>
      <c r="W1251" s="304"/>
      <c r="X1251" s="304"/>
      <c r="Y1251" s="304"/>
      <c r="Z1251" s="304"/>
      <c r="AA1251" s="304"/>
    </row>
    <row r="1252" spans="1:27" s="303" customFormat="1" ht="16">
      <c r="A1252" s="304"/>
      <c r="B1252" s="304"/>
      <c r="C1252" s="304"/>
      <c r="D1252" s="304"/>
      <c r="E1252" s="665" t="s">
        <v>738</v>
      </c>
      <c r="F1252" s="660"/>
      <c r="G1252" s="310" t="s">
        <v>561</v>
      </c>
      <c r="H1252" s="310"/>
      <c r="I1252" s="310"/>
      <c r="J1252" s="304"/>
      <c r="K1252" s="304"/>
      <c r="L1252" s="304"/>
      <c r="M1252" s="304"/>
      <c r="N1252" s="304"/>
      <c r="O1252" s="304"/>
      <c r="P1252" s="304"/>
      <c r="Q1252" s="304"/>
      <c r="R1252" s="304"/>
      <c r="S1252" s="304"/>
      <c r="T1252" s="304"/>
      <c r="U1252" s="304"/>
      <c r="V1252" s="304"/>
      <c r="W1252" s="304"/>
      <c r="X1252" s="304"/>
      <c r="Y1252" s="304"/>
      <c r="Z1252" s="304"/>
      <c r="AA1252" s="304"/>
    </row>
    <row r="1253" spans="1:27" s="303" customFormat="1" ht="29">
      <c r="A1253" s="311" t="s">
        <v>564</v>
      </c>
      <c r="B1253" s="312"/>
      <c r="C1253" s="312"/>
      <c r="D1253" s="311" t="s">
        <v>565</v>
      </c>
      <c r="E1253" s="313" t="s">
        <v>739</v>
      </c>
      <c r="F1253" s="314" t="s">
        <v>740</v>
      </c>
      <c r="G1253" s="314" t="s">
        <v>741</v>
      </c>
      <c r="H1253" s="314" t="s">
        <v>742</v>
      </c>
      <c r="I1253" s="313" t="s">
        <v>78</v>
      </c>
      <c r="J1253" s="315"/>
      <c r="K1253" s="315"/>
      <c r="L1253" s="315"/>
      <c r="M1253" s="315"/>
      <c r="N1253" s="315"/>
      <c r="O1253" s="315"/>
      <c r="P1253" s="315"/>
      <c r="Q1253" s="315"/>
      <c r="R1253" s="315"/>
      <c r="S1253" s="315"/>
      <c r="T1253" s="315"/>
      <c r="U1253" s="315"/>
      <c r="V1253" s="315"/>
      <c r="W1253" s="315"/>
      <c r="X1253" s="315"/>
      <c r="Y1253" s="315"/>
      <c r="Z1253" s="315"/>
      <c r="AA1253" s="315"/>
    </row>
    <row r="1254" spans="1:27" s="322" customFormat="1" ht="16">
      <c r="A1254" s="316" t="s">
        <v>705</v>
      </c>
      <c r="B1254" s="317"/>
      <c r="C1254" s="317"/>
      <c r="D1254" s="318">
        <v>500000</v>
      </c>
      <c r="E1254" s="319">
        <f>D1254</f>
        <v>500000</v>
      </c>
      <c r="F1254" s="321"/>
      <c r="G1254" s="321"/>
      <c r="H1254" s="321"/>
      <c r="I1254" s="321"/>
      <c r="J1254" s="321"/>
      <c r="K1254" s="321"/>
      <c r="L1254" s="321"/>
      <c r="M1254" s="321"/>
      <c r="N1254" s="321"/>
      <c r="O1254" s="321"/>
      <c r="P1254" s="321"/>
      <c r="Q1254" s="321"/>
      <c r="R1254" s="321"/>
      <c r="S1254" s="321"/>
      <c r="T1254" s="321"/>
      <c r="U1254" s="321"/>
      <c r="V1254" s="321"/>
      <c r="W1254" s="321"/>
      <c r="X1254" s="321"/>
      <c r="Y1254" s="321"/>
      <c r="Z1254" s="321"/>
      <c r="AA1254" s="321"/>
    </row>
    <row r="1255" spans="1:27" s="322" customFormat="1" ht="16">
      <c r="A1255" s="316" t="s">
        <v>743</v>
      </c>
      <c r="B1255" s="317"/>
      <c r="C1255" s="317"/>
      <c r="D1255" s="318">
        <v>30000</v>
      </c>
      <c r="E1255" s="319">
        <f>-D1255</f>
        <v>-30000</v>
      </c>
      <c r="F1255" s="321"/>
      <c r="G1255" s="321"/>
      <c r="H1255" s="321"/>
      <c r="I1255" s="321"/>
      <c r="J1255" s="321"/>
      <c r="K1255" s="321"/>
      <c r="L1255" s="321"/>
      <c r="M1255" s="321"/>
      <c r="N1255" s="321"/>
      <c r="O1255" s="321"/>
      <c r="P1255" s="321"/>
      <c r="Q1255" s="321"/>
      <c r="R1255" s="321"/>
      <c r="S1255" s="321"/>
      <c r="T1255" s="321"/>
      <c r="U1255" s="321"/>
      <c r="V1255" s="321"/>
      <c r="W1255" s="321"/>
      <c r="X1255" s="321"/>
      <c r="Y1255" s="321"/>
      <c r="Z1255" s="321"/>
      <c r="AA1255" s="321"/>
    </row>
    <row r="1256" spans="1:27" s="322" customFormat="1" ht="16">
      <c r="A1256" s="316" t="s">
        <v>66</v>
      </c>
      <c r="B1256" s="317"/>
      <c r="C1256" s="317"/>
      <c r="D1256" s="318">
        <v>120000</v>
      </c>
      <c r="E1256" s="319">
        <f t="shared" ref="E1256:E1257" si="26">D1256</f>
        <v>120000</v>
      </c>
      <c r="F1256" s="321"/>
      <c r="G1256" s="321"/>
      <c r="H1256" s="321"/>
      <c r="I1256" s="321"/>
      <c r="J1256" s="321"/>
      <c r="K1256" s="321"/>
      <c r="L1256" s="321"/>
      <c r="M1256" s="321"/>
      <c r="N1256" s="321"/>
      <c r="O1256" s="321"/>
      <c r="P1256" s="321"/>
      <c r="Q1256" s="321"/>
      <c r="R1256" s="321"/>
      <c r="S1256" s="321"/>
      <c r="T1256" s="321"/>
      <c r="U1256" s="321"/>
      <c r="V1256" s="321"/>
      <c r="W1256" s="321"/>
      <c r="X1256" s="321"/>
      <c r="Y1256" s="321"/>
      <c r="Z1256" s="321"/>
      <c r="AA1256" s="321"/>
    </row>
    <row r="1257" spans="1:27" s="322" customFormat="1" ht="16">
      <c r="A1257" s="316" t="s">
        <v>707</v>
      </c>
      <c r="B1257" s="317"/>
      <c r="C1257" s="317"/>
      <c r="D1257" s="318">
        <v>300000</v>
      </c>
      <c r="E1257" s="319">
        <f t="shared" si="26"/>
        <v>300000</v>
      </c>
      <c r="F1257" s="321"/>
      <c r="G1257" s="321"/>
      <c r="H1257" s="321"/>
      <c r="I1257" s="321"/>
      <c r="J1257" s="321"/>
      <c r="K1257" s="321"/>
      <c r="L1257" s="321"/>
      <c r="M1257" s="321"/>
      <c r="N1257" s="321"/>
      <c r="O1257" s="321"/>
      <c r="P1257" s="321"/>
      <c r="Q1257" s="321"/>
      <c r="R1257" s="321"/>
      <c r="S1257" s="321"/>
      <c r="T1257" s="321"/>
      <c r="U1257" s="321"/>
      <c r="V1257" s="321"/>
      <c r="W1257" s="321"/>
      <c r="X1257" s="321"/>
      <c r="Y1257" s="321"/>
      <c r="Z1257" s="321"/>
      <c r="AA1257" s="321"/>
    </row>
    <row r="1258" spans="1:27" s="322" customFormat="1" ht="16">
      <c r="A1258" s="323" t="s">
        <v>744</v>
      </c>
      <c r="D1258" s="324">
        <v>160000</v>
      </c>
      <c r="E1258" s="321"/>
      <c r="F1258" s="325">
        <f>D1258</f>
        <v>160000</v>
      </c>
      <c r="G1258" s="321"/>
      <c r="H1258" s="321"/>
      <c r="I1258" s="321"/>
      <c r="J1258" s="321"/>
      <c r="K1258" s="321"/>
      <c r="L1258" s="321"/>
      <c r="M1258" s="321"/>
      <c r="N1258" s="321"/>
      <c r="O1258" s="321"/>
      <c r="P1258" s="321"/>
      <c r="Q1258" s="321"/>
      <c r="R1258" s="321"/>
      <c r="S1258" s="321"/>
      <c r="T1258" s="321"/>
      <c r="U1258" s="321"/>
      <c r="V1258" s="321"/>
      <c r="W1258" s="321"/>
      <c r="X1258" s="321"/>
      <c r="Y1258" s="321"/>
      <c r="Z1258" s="321"/>
      <c r="AA1258" s="321"/>
    </row>
    <row r="1259" spans="1:27" s="322" customFormat="1" ht="16">
      <c r="A1259" s="316" t="s">
        <v>745</v>
      </c>
      <c r="B1259" s="317"/>
      <c r="C1259" s="317"/>
      <c r="D1259" s="318">
        <v>12000</v>
      </c>
      <c r="E1259" s="319">
        <f t="shared" ref="E1259:E1261" si="27">D1259</f>
        <v>12000</v>
      </c>
      <c r="F1259" s="321"/>
      <c r="G1259" s="321"/>
      <c r="H1259" s="321"/>
      <c r="I1259" s="321"/>
      <c r="J1259" s="321"/>
      <c r="K1259" s="321"/>
      <c r="L1259" s="321"/>
      <c r="M1259" s="321"/>
      <c r="N1259" s="321"/>
      <c r="O1259" s="321"/>
      <c r="P1259" s="321"/>
      <c r="Q1259" s="321"/>
      <c r="R1259" s="321"/>
      <c r="S1259" s="321"/>
      <c r="T1259" s="321"/>
      <c r="U1259" s="321"/>
      <c r="V1259" s="321"/>
      <c r="W1259" s="321"/>
      <c r="X1259" s="321"/>
      <c r="Y1259" s="321"/>
      <c r="Z1259" s="321"/>
      <c r="AA1259" s="321"/>
    </row>
    <row r="1260" spans="1:27" s="322" customFormat="1" ht="16">
      <c r="A1260" s="316" t="s">
        <v>962</v>
      </c>
      <c r="B1260" s="317"/>
      <c r="C1260" s="317"/>
      <c r="D1260" s="318">
        <v>35000</v>
      </c>
      <c r="E1260" s="319">
        <f t="shared" si="27"/>
        <v>35000</v>
      </c>
      <c r="F1260" s="321"/>
      <c r="G1260" s="321"/>
      <c r="H1260" s="321"/>
      <c r="I1260" s="321"/>
      <c r="J1260" s="321"/>
      <c r="K1260" s="321"/>
      <c r="L1260" s="321"/>
      <c r="M1260" s="321"/>
      <c r="N1260" s="321"/>
      <c r="O1260" s="321"/>
      <c r="P1260" s="321"/>
      <c r="Q1260" s="321"/>
      <c r="R1260" s="321"/>
      <c r="S1260" s="321"/>
      <c r="T1260" s="321"/>
      <c r="U1260" s="321"/>
      <c r="V1260" s="321"/>
      <c r="W1260" s="321"/>
      <c r="X1260" s="321"/>
      <c r="Y1260" s="321"/>
      <c r="Z1260" s="321"/>
      <c r="AA1260" s="321"/>
    </row>
    <row r="1261" spans="1:27" s="322" customFormat="1" ht="16">
      <c r="A1261" s="316" t="s">
        <v>710</v>
      </c>
      <c r="B1261" s="317"/>
      <c r="C1261" s="317"/>
      <c r="D1261" s="318">
        <v>44000</v>
      </c>
      <c r="E1261" s="319">
        <f t="shared" si="27"/>
        <v>44000</v>
      </c>
      <c r="F1261" s="321"/>
      <c r="G1261" s="321"/>
      <c r="H1261" s="321"/>
      <c r="I1261" s="321"/>
      <c r="J1261" s="321"/>
      <c r="K1261" s="321"/>
      <c r="L1261" s="321"/>
      <c r="M1261" s="321"/>
      <c r="N1261" s="321"/>
      <c r="O1261" s="321"/>
      <c r="P1261" s="321"/>
      <c r="Q1261" s="321"/>
      <c r="R1261" s="321"/>
      <c r="S1261" s="321"/>
      <c r="T1261" s="321"/>
      <c r="U1261" s="321"/>
      <c r="V1261" s="321"/>
      <c r="W1261" s="321"/>
      <c r="X1261" s="321"/>
      <c r="Y1261" s="321"/>
      <c r="Z1261" s="321"/>
      <c r="AA1261" s="321"/>
    </row>
    <row r="1262" spans="1:27" s="322" customFormat="1" ht="16">
      <c r="A1262" s="323" t="s">
        <v>711</v>
      </c>
      <c r="D1262" s="324">
        <v>320000</v>
      </c>
      <c r="E1262" s="321"/>
      <c r="F1262" s="325">
        <f>D1262</f>
        <v>320000</v>
      </c>
      <c r="G1262" s="321"/>
      <c r="H1262" s="321"/>
      <c r="I1262" s="321"/>
      <c r="J1262" s="321"/>
      <c r="K1262" s="321"/>
      <c r="L1262" s="321"/>
      <c r="M1262" s="321"/>
      <c r="N1262" s="321"/>
      <c r="O1262" s="321"/>
      <c r="P1262" s="321"/>
      <c r="Q1262" s="321"/>
      <c r="R1262" s="321"/>
      <c r="S1262" s="321"/>
      <c r="T1262" s="321"/>
      <c r="U1262" s="321"/>
      <c r="V1262" s="321"/>
      <c r="W1262" s="321"/>
      <c r="X1262" s="321"/>
      <c r="Y1262" s="321"/>
      <c r="Z1262" s="321"/>
      <c r="AA1262" s="321"/>
    </row>
    <row r="1263" spans="1:27" s="322" customFormat="1" ht="16">
      <c r="A1263" s="323" t="s">
        <v>712</v>
      </c>
      <c r="D1263" s="324">
        <v>20000</v>
      </c>
      <c r="E1263" s="321"/>
      <c r="F1263" s="325">
        <f>-D1263</f>
        <v>-20000</v>
      </c>
      <c r="G1263" s="321"/>
      <c r="H1263" s="321"/>
      <c r="I1263" s="321"/>
      <c r="J1263" s="321"/>
      <c r="K1263" s="321"/>
      <c r="L1263" s="321"/>
      <c r="M1263" s="321"/>
      <c r="N1263" s="321"/>
      <c r="O1263" s="321"/>
      <c r="P1263" s="321"/>
      <c r="Q1263" s="321"/>
      <c r="R1263" s="321"/>
      <c r="S1263" s="321"/>
      <c r="T1263" s="321"/>
      <c r="U1263" s="321"/>
      <c r="V1263" s="321"/>
      <c r="W1263" s="321"/>
      <c r="X1263" s="321"/>
      <c r="Y1263" s="321"/>
      <c r="Z1263" s="321"/>
      <c r="AA1263" s="321"/>
    </row>
    <row r="1264" spans="1:27" s="322" customFormat="1" ht="16">
      <c r="A1264" s="323" t="s">
        <v>963</v>
      </c>
      <c r="D1264" s="326">
        <v>840000</v>
      </c>
      <c r="E1264" s="321"/>
      <c r="F1264" s="327">
        <f t="shared" ref="F1264:F1267" si="28">D1264</f>
        <v>840000</v>
      </c>
      <c r="G1264" s="321"/>
      <c r="H1264" s="321"/>
      <c r="I1264" s="321"/>
      <c r="J1264" s="321"/>
      <c r="K1264" s="321"/>
      <c r="L1264" s="321"/>
      <c r="M1264" s="321"/>
      <c r="N1264" s="321"/>
      <c r="O1264" s="321"/>
      <c r="P1264" s="321"/>
      <c r="Q1264" s="321"/>
      <c r="R1264" s="321"/>
      <c r="S1264" s="321"/>
      <c r="T1264" s="321"/>
      <c r="U1264" s="321"/>
      <c r="V1264" s="321"/>
      <c r="W1264" s="321"/>
      <c r="X1264" s="321"/>
      <c r="Y1264" s="321"/>
      <c r="Z1264" s="321"/>
      <c r="AA1264" s="321"/>
    </row>
    <row r="1265" spans="1:27" s="322" customFormat="1" ht="16">
      <c r="A1265" s="323" t="s">
        <v>713</v>
      </c>
      <c r="D1265" s="326">
        <v>34000</v>
      </c>
      <c r="E1265" s="321"/>
      <c r="F1265" s="327">
        <f t="shared" si="28"/>
        <v>34000</v>
      </c>
      <c r="G1265" s="321"/>
      <c r="H1265" s="321"/>
      <c r="I1265" s="321"/>
      <c r="J1265" s="321"/>
      <c r="K1265" s="321"/>
      <c r="L1265" s="321"/>
      <c r="M1265" s="321"/>
      <c r="N1265" s="321"/>
      <c r="O1265" s="321"/>
      <c r="P1265" s="321"/>
      <c r="Q1265" s="321"/>
      <c r="R1265" s="321"/>
      <c r="S1265" s="321"/>
      <c r="T1265" s="321"/>
      <c r="U1265" s="321"/>
      <c r="V1265" s="321"/>
      <c r="W1265" s="321"/>
      <c r="X1265" s="321"/>
      <c r="Y1265" s="321"/>
      <c r="Z1265" s="321"/>
      <c r="AA1265" s="321"/>
    </row>
    <row r="1266" spans="1:27" s="322" customFormat="1" ht="16">
      <c r="A1266" s="323" t="s">
        <v>714</v>
      </c>
      <c r="D1266" s="326">
        <v>22000</v>
      </c>
      <c r="E1266" s="321"/>
      <c r="F1266" s="327">
        <f t="shared" si="28"/>
        <v>22000</v>
      </c>
      <c r="G1266" s="321"/>
      <c r="H1266" s="321"/>
      <c r="I1266" s="321"/>
      <c r="J1266" s="321"/>
      <c r="K1266" s="321"/>
      <c r="L1266" s="321"/>
      <c r="M1266" s="321"/>
      <c r="N1266" s="321"/>
      <c r="O1266" s="321"/>
      <c r="P1266" s="321"/>
      <c r="Q1266" s="321"/>
      <c r="R1266" s="321"/>
      <c r="S1266" s="321"/>
      <c r="T1266" s="321"/>
      <c r="U1266" s="321"/>
      <c r="V1266" s="321"/>
      <c r="W1266" s="321"/>
      <c r="X1266" s="321"/>
      <c r="Y1266" s="321"/>
      <c r="Z1266" s="321"/>
      <c r="AA1266" s="321"/>
    </row>
    <row r="1267" spans="1:27" s="322" customFormat="1" ht="16">
      <c r="A1267" s="323" t="s">
        <v>81</v>
      </c>
      <c r="D1267" s="326">
        <v>102000</v>
      </c>
      <c r="E1267" s="321"/>
      <c r="F1267" s="327">
        <f t="shared" si="28"/>
        <v>102000</v>
      </c>
      <c r="G1267" s="321"/>
      <c r="H1267" s="321"/>
      <c r="I1267" s="321"/>
      <c r="J1267" s="321"/>
      <c r="K1267" s="321"/>
      <c r="L1267" s="321"/>
      <c r="M1267" s="321"/>
      <c r="N1267" s="321"/>
      <c r="O1267" s="321"/>
      <c r="P1267" s="321"/>
      <c r="Q1267" s="321"/>
      <c r="R1267" s="321"/>
      <c r="S1267" s="321"/>
      <c r="T1267" s="321"/>
      <c r="U1267" s="321"/>
      <c r="V1267" s="321"/>
      <c r="W1267" s="321"/>
      <c r="X1267" s="321"/>
      <c r="Y1267" s="321"/>
      <c r="Z1267" s="321"/>
      <c r="AA1267" s="321"/>
    </row>
    <row r="1268" spans="1:27" s="322" customFormat="1" ht="16">
      <c r="A1268" s="323" t="s">
        <v>69</v>
      </c>
      <c r="D1268" s="326">
        <v>20000</v>
      </c>
      <c r="E1268" s="321"/>
      <c r="F1268" s="321"/>
      <c r="G1268" s="327">
        <f t="shared" ref="G1268:G1270" si="29">D1268</f>
        <v>20000</v>
      </c>
      <c r="H1268" s="321"/>
      <c r="I1268" s="321"/>
      <c r="J1268" s="321"/>
      <c r="K1268" s="321"/>
      <c r="L1268" s="321"/>
      <c r="M1268" s="321"/>
      <c r="N1268" s="321"/>
      <c r="O1268" s="321"/>
      <c r="P1268" s="321"/>
      <c r="Q1268" s="321"/>
      <c r="R1268" s="321"/>
      <c r="S1268" s="321"/>
      <c r="T1268" s="321"/>
      <c r="U1268" s="321"/>
      <c r="V1268" s="321"/>
      <c r="W1268" s="321"/>
      <c r="X1268" s="321"/>
      <c r="Y1268" s="321"/>
      <c r="Z1268" s="321"/>
      <c r="AA1268" s="321"/>
    </row>
    <row r="1269" spans="1:27" s="322" customFormat="1" ht="16">
      <c r="A1269" s="323" t="s">
        <v>746</v>
      </c>
      <c r="D1269" s="326">
        <v>31000</v>
      </c>
      <c r="E1269" s="321"/>
      <c r="F1269" s="321"/>
      <c r="G1269" s="327">
        <f t="shared" si="29"/>
        <v>31000</v>
      </c>
      <c r="H1269" s="321"/>
      <c r="I1269" s="321"/>
      <c r="J1269" s="321"/>
      <c r="K1269" s="321"/>
      <c r="L1269" s="321"/>
      <c r="M1269" s="321"/>
      <c r="N1269" s="321"/>
      <c r="O1269" s="321"/>
      <c r="P1269" s="321"/>
      <c r="Q1269" s="321"/>
      <c r="R1269" s="321"/>
      <c r="S1269" s="321"/>
      <c r="T1269" s="321"/>
      <c r="U1269" s="321"/>
      <c r="V1269" s="321"/>
      <c r="W1269" s="321"/>
      <c r="X1269" s="321"/>
      <c r="Y1269" s="321"/>
      <c r="Z1269" s="321"/>
      <c r="AA1269" s="321"/>
    </row>
    <row r="1270" spans="1:27" s="322" customFormat="1" ht="16">
      <c r="A1270" s="323" t="s">
        <v>747</v>
      </c>
      <c r="D1270" s="326">
        <v>111000</v>
      </c>
      <c r="E1270" s="321"/>
      <c r="F1270" s="321"/>
      <c r="G1270" s="327">
        <f t="shared" si="29"/>
        <v>111000</v>
      </c>
      <c r="H1270" s="321"/>
      <c r="I1270" s="321"/>
      <c r="J1270" s="321"/>
      <c r="K1270" s="321"/>
      <c r="L1270" s="321"/>
      <c r="M1270" s="321"/>
      <c r="N1270" s="321"/>
      <c r="O1270" s="321"/>
      <c r="P1270" s="321"/>
      <c r="Q1270" s="321"/>
      <c r="R1270" s="321"/>
      <c r="S1270" s="321"/>
      <c r="T1270" s="321"/>
      <c r="U1270" s="321"/>
      <c r="V1270" s="321"/>
      <c r="W1270" s="321"/>
      <c r="X1270" s="321"/>
      <c r="Y1270" s="321"/>
      <c r="Z1270" s="321"/>
      <c r="AA1270" s="321"/>
    </row>
    <row r="1271" spans="1:27" s="322" customFormat="1" ht="16">
      <c r="A1271" s="323" t="s">
        <v>748</v>
      </c>
      <c r="D1271" s="326">
        <v>68000</v>
      </c>
      <c r="E1271" s="321"/>
      <c r="F1271" s="321"/>
      <c r="G1271" s="321"/>
      <c r="H1271" s="327">
        <f t="shared" ref="H1271:H1272" si="30">D1271</f>
        <v>68000</v>
      </c>
      <c r="I1271" s="321"/>
      <c r="J1271" s="321"/>
      <c r="K1271" s="321"/>
      <c r="L1271" s="321"/>
      <c r="M1271" s="321"/>
      <c r="N1271" s="321"/>
      <c r="O1271" s="321"/>
      <c r="P1271" s="321"/>
      <c r="Q1271" s="321"/>
      <c r="R1271" s="321"/>
      <c r="S1271" s="321"/>
      <c r="T1271" s="321"/>
      <c r="U1271" s="321"/>
      <c r="V1271" s="321"/>
      <c r="W1271" s="321"/>
      <c r="X1271" s="321"/>
      <c r="Y1271" s="321"/>
      <c r="Z1271" s="321"/>
      <c r="AA1271" s="321"/>
    </row>
    <row r="1272" spans="1:27" s="322" customFormat="1" ht="16">
      <c r="A1272" s="323" t="s">
        <v>749</v>
      </c>
      <c r="D1272" s="326">
        <v>12000</v>
      </c>
      <c r="E1272" s="321"/>
      <c r="F1272" s="321"/>
      <c r="G1272" s="321"/>
      <c r="H1272" s="327">
        <f t="shared" si="30"/>
        <v>12000</v>
      </c>
      <c r="I1272" s="321"/>
      <c r="J1272" s="321"/>
      <c r="K1272" s="321"/>
      <c r="L1272" s="321"/>
      <c r="M1272" s="321"/>
      <c r="N1272" s="321"/>
      <c r="O1272" s="321"/>
      <c r="P1272" s="321"/>
      <c r="Q1272" s="321"/>
      <c r="R1272" s="321"/>
      <c r="S1272" s="321"/>
      <c r="T1272" s="321"/>
      <c r="U1272" s="321"/>
      <c r="V1272" s="321"/>
      <c r="W1272" s="321"/>
      <c r="X1272" s="321"/>
      <c r="Y1272" s="321"/>
      <c r="Z1272" s="321"/>
      <c r="AA1272" s="321"/>
    </row>
    <row r="1273" spans="1:27" s="322" customFormat="1" ht="16">
      <c r="A1273" s="328" t="s">
        <v>750</v>
      </c>
      <c r="B1273" s="329"/>
      <c r="C1273" s="329"/>
      <c r="D1273" s="326">
        <v>12000</v>
      </c>
      <c r="E1273" s="321"/>
      <c r="F1273" s="321"/>
      <c r="G1273" s="327">
        <f t="shared" ref="G1273:G1274" si="31">D1273</f>
        <v>12000</v>
      </c>
      <c r="H1273" s="321"/>
      <c r="I1273" s="321"/>
      <c r="J1273" s="321"/>
      <c r="K1273" s="321"/>
      <c r="L1273" s="321"/>
      <c r="M1273" s="321"/>
      <c r="N1273" s="321"/>
      <c r="O1273" s="321"/>
      <c r="P1273" s="321"/>
      <c r="Q1273" s="321"/>
      <c r="R1273" s="321"/>
      <c r="S1273" s="321"/>
      <c r="T1273" s="321"/>
      <c r="U1273" s="321"/>
      <c r="V1273" s="321"/>
      <c r="W1273" s="321"/>
      <c r="X1273" s="321"/>
      <c r="Y1273" s="321"/>
      <c r="Z1273" s="321"/>
      <c r="AA1273" s="321"/>
    </row>
    <row r="1274" spans="1:27" s="322" customFormat="1" ht="16">
      <c r="A1274" s="328" t="s">
        <v>751</v>
      </c>
      <c r="B1274" s="329"/>
      <c r="C1274" s="329"/>
      <c r="D1274" s="326">
        <v>9000</v>
      </c>
      <c r="E1274" s="321"/>
      <c r="F1274" s="321"/>
      <c r="G1274" s="327">
        <f t="shared" si="31"/>
        <v>9000</v>
      </c>
      <c r="H1274" s="321"/>
      <c r="I1274" s="321"/>
      <c r="J1274" s="321"/>
      <c r="K1274" s="321"/>
      <c r="L1274" s="321"/>
      <c r="M1274" s="321"/>
      <c r="N1274" s="321"/>
      <c r="O1274" s="321"/>
      <c r="P1274" s="321"/>
      <c r="Q1274" s="321"/>
      <c r="R1274" s="321"/>
      <c r="S1274" s="321"/>
      <c r="T1274" s="321"/>
      <c r="U1274" s="321"/>
      <c r="V1274" s="321"/>
      <c r="W1274" s="321"/>
      <c r="X1274" s="321"/>
      <c r="Y1274" s="321"/>
      <c r="Z1274" s="321"/>
      <c r="AA1274" s="321"/>
    </row>
    <row r="1275" spans="1:27" s="322" customFormat="1" ht="16">
      <c r="A1275" s="330" t="s">
        <v>752</v>
      </c>
      <c r="B1275" s="331"/>
      <c r="C1275" s="331"/>
      <c r="D1275" s="332">
        <v>15000</v>
      </c>
      <c r="E1275" s="333">
        <f>D1275</f>
        <v>15000</v>
      </c>
      <c r="F1275" s="321"/>
      <c r="G1275" s="321"/>
      <c r="H1275" s="321"/>
      <c r="I1275" s="321"/>
      <c r="J1275" s="321"/>
      <c r="K1275" s="321"/>
      <c r="L1275" s="321"/>
      <c r="M1275" s="321"/>
      <c r="N1275" s="321"/>
      <c r="O1275" s="321"/>
      <c r="P1275" s="321"/>
      <c r="Q1275" s="321"/>
      <c r="R1275" s="321"/>
      <c r="S1275" s="321"/>
      <c r="T1275" s="321"/>
      <c r="U1275" s="321"/>
      <c r="V1275" s="321"/>
      <c r="W1275" s="321"/>
      <c r="X1275" s="321"/>
      <c r="Y1275" s="321"/>
      <c r="Z1275" s="321"/>
      <c r="AA1275" s="321"/>
    </row>
    <row r="1276" spans="1:27" s="322" customFormat="1" ht="16">
      <c r="A1276" s="328" t="s">
        <v>753</v>
      </c>
      <c r="B1276" s="329"/>
      <c r="C1276" s="329"/>
      <c r="D1276" s="326">
        <v>23000</v>
      </c>
      <c r="E1276" s="321"/>
      <c r="F1276" s="321"/>
      <c r="G1276" s="327">
        <f>D1276</f>
        <v>23000</v>
      </c>
      <c r="H1276" s="321"/>
      <c r="I1276" s="321"/>
      <c r="J1276" s="321"/>
      <c r="K1276" s="321"/>
      <c r="L1276" s="321"/>
      <c r="M1276" s="321"/>
      <c r="N1276" s="321"/>
      <c r="O1276" s="321"/>
      <c r="P1276" s="321"/>
      <c r="Q1276" s="321"/>
      <c r="R1276" s="321"/>
      <c r="S1276" s="321"/>
      <c r="T1276" s="321"/>
      <c r="U1276" s="321"/>
      <c r="V1276" s="321"/>
      <c r="W1276" s="321"/>
      <c r="X1276" s="321"/>
      <c r="Y1276" s="321"/>
      <c r="Z1276" s="321"/>
      <c r="AA1276" s="321"/>
    </row>
    <row r="1277" spans="1:27" s="322" customFormat="1" ht="16">
      <c r="A1277" s="328" t="s">
        <v>723</v>
      </c>
      <c r="B1277" s="329"/>
      <c r="C1277" s="329"/>
      <c r="D1277" s="326">
        <v>24000</v>
      </c>
      <c r="E1277" s="321"/>
      <c r="F1277" s="321"/>
      <c r="G1277" s="321"/>
      <c r="H1277" s="321"/>
      <c r="I1277" s="327">
        <f t="shared" ref="I1277:I1278" si="32">D1277</f>
        <v>24000</v>
      </c>
      <c r="J1277" s="321"/>
      <c r="K1277" s="321"/>
      <c r="L1277" s="321"/>
      <c r="M1277" s="321"/>
      <c r="N1277" s="321"/>
      <c r="O1277" s="321"/>
      <c r="P1277" s="321"/>
      <c r="Q1277" s="321"/>
      <c r="R1277" s="321"/>
      <c r="S1277" s="321"/>
      <c r="T1277" s="321"/>
      <c r="U1277" s="321"/>
      <c r="V1277" s="321"/>
      <c r="W1277" s="321"/>
      <c r="X1277" s="321"/>
      <c r="Y1277" s="321"/>
      <c r="Z1277" s="321"/>
      <c r="AA1277" s="321"/>
    </row>
    <row r="1278" spans="1:27" s="322" customFormat="1" ht="16">
      <c r="A1278" s="328" t="s">
        <v>724</v>
      </c>
      <c r="B1278" s="329"/>
      <c r="C1278" s="329"/>
      <c r="D1278" s="326">
        <v>52000</v>
      </c>
      <c r="E1278" s="321"/>
      <c r="F1278" s="321"/>
      <c r="G1278" s="321"/>
      <c r="H1278" s="321"/>
      <c r="I1278" s="327">
        <f t="shared" si="32"/>
        <v>52000</v>
      </c>
      <c r="J1278" s="321"/>
      <c r="K1278" s="321"/>
      <c r="L1278" s="321"/>
      <c r="M1278" s="321"/>
      <c r="N1278" s="321"/>
      <c r="O1278" s="321"/>
      <c r="P1278" s="321"/>
      <c r="Q1278" s="321"/>
      <c r="R1278" s="321"/>
      <c r="S1278" s="321"/>
      <c r="T1278" s="321"/>
      <c r="U1278" s="321"/>
      <c r="V1278" s="321"/>
      <c r="W1278" s="321"/>
      <c r="X1278" s="321"/>
      <c r="Y1278" s="321"/>
      <c r="Z1278" s="321"/>
      <c r="AA1278" s="321"/>
    </row>
    <row r="1279" spans="1:27" s="322" customFormat="1" ht="16">
      <c r="A1279" s="328" t="s">
        <v>725</v>
      </c>
      <c r="B1279" s="329"/>
      <c r="C1279" s="329"/>
      <c r="D1279" s="334" t="s">
        <v>754</v>
      </c>
      <c r="E1279" s="335"/>
      <c r="F1279" s="335"/>
      <c r="G1279" s="335"/>
      <c r="H1279" s="335"/>
      <c r="I1279" s="335" t="s">
        <v>754</v>
      </c>
      <c r="J1279" s="321"/>
      <c r="K1279" s="321"/>
      <c r="L1279" s="321"/>
      <c r="M1279" s="321"/>
      <c r="N1279" s="321"/>
      <c r="O1279" s="321"/>
      <c r="P1279" s="321"/>
      <c r="Q1279" s="321"/>
      <c r="R1279" s="321"/>
      <c r="S1279" s="321"/>
      <c r="T1279" s="321"/>
      <c r="U1279" s="321"/>
      <c r="V1279" s="321"/>
      <c r="W1279" s="321"/>
      <c r="X1279" s="321"/>
      <c r="Y1279" s="321"/>
      <c r="Z1279" s="321"/>
      <c r="AA1279" s="321"/>
    </row>
    <row r="1280" spans="1:27" s="322" customFormat="1" ht="16">
      <c r="A1280" s="323" t="s">
        <v>755</v>
      </c>
      <c r="D1280" s="326">
        <v>66000</v>
      </c>
      <c r="E1280" s="321"/>
      <c r="F1280" s="327">
        <f>D1280</f>
        <v>66000</v>
      </c>
      <c r="G1280" s="321"/>
      <c r="H1280" s="321"/>
      <c r="I1280" s="321"/>
      <c r="J1280" s="321"/>
      <c r="K1280" s="321"/>
      <c r="L1280" s="321"/>
      <c r="M1280" s="321"/>
      <c r="N1280" s="321"/>
      <c r="O1280" s="321"/>
      <c r="P1280" s="321"/>
      <c r="Q1280" s="321"/>
      <c r="R1280" s="321"/>
      <c r="S1280" s="321"/>
      <c r="T1280" s="321"/>
      <c r="U1280" s="321"/>
      <c r="V1280" s="321"/>
      <c r="W1280" s="321"/>
      <c r="X1280" s="321"/>
      <c r="Y1280" s="321"/>
      <c r="Z1280" s="321"/>
      <c r="AA1280" s="321"/>
    </row>
    <row r="1281" spans="1:27" s="322" customFormat="1" ht="16">
      <c r="A1281" s="323" t="s">
        <v>756</v>
      </c>
      <c r="D1281" s="326">
        <v>7000</v>
      </c>
      <c r="E1281" s="321"/>
      <c r="F1281" s="321"/>
      <c r="G1281" s="327">
        <f>D1281</f>
        <v>7000</v>
      </c>
      <c r="H1281" s="321"/>
      <c r="I1281" s="321"/>
      <c r="J1281" s="321"/>
      <c r="K1281" s="321"/>
      <c r="L1281" s="321"/>
      <c r="M1281" s="321"/>
      <c r="N1281" s="321"/>
      <c r="O1281" s="321"/>
      <c r="P1281" s="321"/>
      <c r="Q1281" s="321"/>
      <c r="R1281" s="321"/>
      <c r="S1281" s="321"/>
      <c r="T1281" s="321"/>
      <c r="U1281" s="321"/>
      <c r="V1281" s="321"/>
      <c r="W1281" s="321"/>
      <c r="X1281" s="321"/>
      <c r="Y1281" s="321"/>
      <c r="Z1281" s="321"/>
      <c r="AA1281" s="321"/>
    </row>
    <row r="1282" spans="1:27" s="322" customFormat="1" ht="16">
      <c r="A1282" s="330" t="s">
        <v>757</v>
      </c>
      <c r="B1282" s="331"/>
      <c r="C1282" s="331"/>
      <c r="D1282" s="332">
        <v>40000</v>
      </c>
      <c r="E1282" s="333">
        <f t="shared" ref="E1282:E1283" si="33">D1282</f>
        <v>40000</v>
      </c>
      <c r="F1282" s="321"/>
      <c r="G1282" s="321"/>
      <c r="H1282" s="321"/>
      <c r="I1282" s="321"/>
      <c r="J1282" s="321"/>
      <c r="K1282" s="321"/>
      <c r="L1282" s="321"/>
      <c r="M1282" s="321"/>
      <c r="N1282" s="321"/>
      <c r="O1282" s="321"/>
      <c r="P1282" s="321"/>
      <c r="Q1282" s="321"/>
      <c r="R1282" s="321"/>
      <c r="S1282" s="321"/>
      <c r="T1282" s="321"/>
      <c r="U1282" s="321"/>
      <c r="V1282" s="321"/>
      <c r="W1282" s="321"/>
      <c r="X1282" s="321"/>
      <c r="Y1282" s="321"/>
      <c r="Z1282" s="321"/>
      <c r="AA1282" s="321"/>
    </row>
    <row r="1283" spans="1:27" s="322" customFormat="1" ht="16">
      <c r="A1283" s="316" t="s">
        <v>758</v>
      </c>
      <c r="B1283" s="317"/>
      <c r="C1283" s="317"/>
      <c r="D1283" s="332">
        <v>16000</v>
      </c>
      <c r="E1283" s="333">
        <f t="shared" si="33"/>
        <v>16000</v>
      </c>
      <c r="F1283" s="321"/>
      <c r="G1283" s="321"/>
      <c r="H1283" s="321"/>
      <c r="I1283" s="321"/>
      <c r="J1283" s="321"/>
      <c r="K1283" s="321"/>
      <c r="L1283" s="321"/>
      <c r="M1283" s="321"/>
      <c r="N1283" s="321"/>
      <c r="O1283" s="321"/>
      <c r="P1283" s="321"/>
      <c r="Q1283" s="321"/>
      <c r="R1283" s="321"/>
      <c r="S1283" s="321"/>
      <c r="T1283" s="321"/>
      <c r="U1283" s="321"/>
      <c r="V1283" s="321"/>
      <c r="W1283" s="321"/>
      <c r="X1283" s="321"/>
      <c r="Y1283" s="321"/>
      <c r="Z1283" s="321"/>
      <c r="AA1283" s="321"/>
    </row>
    <row r="1284" spans="1:27" s="322" customFormat="1" ht="16">
      <c r="A1284" s="323" t="s">
        <v>759</v>
      </c>
      <c r="D1284" s="326">
        <v>17000</v>
      </c>
      <c r="E1284" s="321"/>
      <c r="F1284" s="321"/>
      <c r="G1284" s="327">
        <f>D1284</f>
        <v>17000</v>
      </c>
      <c r="H1284" s="321"/>
      <c r="I1284" s="321"/>
      <c r="J1284" s="321"/>
      <c r="K1284" s="321"/>
      <c r="L1284" s="321"/>
      <c r="M1284" s="321"/>
      <c r="N1284" s="321"/>
      <c r="O1284" s="321"/>
      <c r="P1284" s="321"/>
      <c r="Q1284" s="321"/>
      <c r="R1284" s="321"/>
      <c r="S1284" s="321"/>
      <c r="T1284" s="321"/>
      <c r="U1284" s="321"/>
      <c r="V1284" s="321"/>
      <c r="W1284" s="321"/>
      <c r="X1284" s="321"/>
      <c r="Y1284" s="321"/>
      <c r="Z1284" s="321"/>
      <c r="AA1284" s="321"/>
    </row>
    <row r="1285" spans="1:27" s="322" customFormat="1" ht="16">
      <c r="A1285" s="323" t="s">
        <v>760</v>
      </c>
      <c r="D1285" s="326">
        <v>61000</v>
      </c>
      <c r="E1285" s="321"/>
      <c r="F1285" s="321"/>
      <c r="G1285" s="321"/>
      <c r="H1285" s="327">
        <f>D1285</f>
        <v>61000</v>
      </c>
      <c r="I1285" s="321"/>
      <c r="J1285" s="321"/>
      <c r="K1285" s="321"/>
      <c r="L1285" s="321"/>
      <c r="M1285" s="321"/>
      <c r="N1285" s="321"/>
      <c r="O1285" s="321"/>
      <c r="P1285" s="321"/>
      <c r="Q1285" s="321"/>
      <c r="R1285" s="321"/>
      <c r="S1285" s="321"/>
      <c r="T1285" s="321"/>
      <c r="U1285" s="321"/>
      <c r="V1285" s="321"/>
      <c r="W1285" s="321"/>
      <c r="X1285" s="321"/>
      <c r="Y1285" s="321"/>
      <c r="Z1285" s="321"/>
      <c r="AA1285" s="321"/>
    </row>
    <row r="1286" spans="1:27" s="322" customFormat="1" ht="16">
      <c r="A1286" s="323" t="s">
        <v>734</v>
      </c>
      <c r="D1286" s="326">
        <v>33000</v>
      </c>
      <c r="E1286" s="321"/>
      <c r="F1286" s="321"/>
      <c r="G1286" s="327">
        <f t="shared" ref="G1286:G1287" si="34">D1286</f>
        <v>33000</v>
      </c>
      <c r="H1286" s="321"/>
      <c r="I1286" s="321"/>
      <c r="J1286" s="321"/>
      <c r="K1286" s="321"/>
      <c r="L1286" s="321"/>
      <c r="M1286" s="321"/>
      <c r="N1286" s="321"/>
      <c r="O1286" s="321"/>
      <c r="P1286" s="321"/>
      <c r="Q1286" s="321"/>
      <c r="R1286" s="321"/>
      <c r="S1286" s="321"/>
      <c r="T1286" s="321"/>
      <c r="U1286" s="321"/>
      <c r="V1286" s="321"/>
      <c r="W1286" s="321"/>
      <c r="X1286" s="321"/>
      <c r="Y1286" s="321"/>
      <c r="Z1286" s="321"/>
      <c r="AA1286" s="321"/>
    </row>
    <row r="1287" spans="1:27" s="322" customFormat="1" ht="16">
      <c r="A1287" s="323" t="s">
        <v>761</v>
      </c>
      <c r="D1287" s="326">
        <v>11000</v>
      </c>
      <c r="E1287" s="321"/>
      <c r="F1287" s="321"/>
      <c r="G1287" s="327">
        <f t="shared" si="34"/>
        <v>11000</v>
      </c>
      <c r="H1287" s="321"/>
      <c r="I1287" s="321"/>
      <c r="J1287" s="321"/>
      <c r="K1287" s="321"/>
      <c r="L1287" s="321"/>
      <c r="M1287" s="321"/>
      <c r="N1287" s="321"/>
      <c r="O1287" s="321"/>
      <c r="P1287" s="321"/>
      <c r="Q1287" s="321"/>
      <c r="R1287" s="321"/>
      <c r="S1287" s="321"/>
      <c r="T1287" s="321"/>
      <c r="U1287" s="321"/>
      <c r="V1287" s="321"/>
      <c r="W1287" s="321"/>
      <c r="X1287" s="321"/>
      <c r="Y1287" s="321"/>
      <c r="Z1287" s="321"/>
      <c r="AA1287" s="321"/>
    </row>
    <row r="1288" spans="1:27" s="322" customFormat="1" ht="16">
      <c r="A1288" s="316" t="s">
        <v>762</v>
      </c>
      <c r="B1288" s="317"/>
      <c r="C1288" s="317"/>
      <c r="D1288" s="332">
        <v>18000</v>
      </c>
      <c r="E1288" s="333">
        <f>D1288</f>
        <v>18000</v>
      </c>
      <c r="F1288" s="321"/>
      <c r="G1288" s="321"/>
      <c r="H1288" s="321"/>
      <c r="I1288" s="321"/>
      <c r="J1288" s="321"/>
      <c r="K1288" s="321"/>
      <c r="L1288" s="321"/>
      <c r="M1288" s="321"/>
      <c r="N1288" s="321"/>
      <c r="O1288" s="321"/>
      <c r="P1288" s="321"/>
      <c r="Q1288" s="321"/>
      <c r="R1288" s="321"/>
      <c r="S1288" s="321"/>
      <c r="T1288" s="321"/>
      <c r="U1288" s="321"/>
      <c r="V1288" s="321"/>
      <c r="W1288" s="321"/>
      <c r="X1288" s="321"/>
      <c r="Y1288" s="321"/>
      <c r="Z1288" s="321"/>
      <c r="AA1288" s="321"/>
    </row>
    <row r="1289" spans="1:27" s="322" customFormat="1" ht="16">
      <c r="A1289" s="323" t="s">
        <v>556</v>
      </c>
      <c r="D1289" s="326">
        <v>12000</v>
      </c>
      <c r="E1289" s="321"/>
      <c r="F1289" s="321"/>
      <c r="G1289" s="327">
        <f>D1289</f>
        <v>12000</v>
      </c>
      <c r="H1289" s="321"/>
      <c r="I1289" s="321"/>
      <c r="J1289" s="321"/>
      <c r="K1289" s="321"/>
      <c r="L1289" s="321"/>
      <c r="M1289" s="321"/>
      <c r="N1289" s="321"/>
      <c r="O1289" s="321"/>
      <c r="P1289" s="321"/>
      <c r="Q1289" s="321"/>
      <c r="R1289" s="321"/>
      <c r="S1289" s="321"/>
      <c r="T1289" s="321"/>
      <c r="U1289" s="321"/>
      <c r="V1289" s="321"/>
      <c r="W1289" s="321"/>
      <c r="X1289" s="321"/>
      <c r="Y1289" s="321"/>
      <c r="Z1289" s="321"/>
      <c r="AA1289" s="321"/>
    </row>
    <row r="1290" spans="1:27" s="303" customFormat="1" ht="16">
      <c r="A1290" s="336" t="s">
        <v>495</v>
      </c>
      <c r="B1290" s="336"/>
      <c r="C1290" s="336"/>
      <c r="D1290" s="336"/>
      <c r="E1290" s="337">
        <f>SUM(E1254:E1289)</f>
        <v>1070000</v>
      </c>
      <c r="F1290" s="337">
        <f>SUM(F1254:F1289)</f>
        <v>1524000</v>
      </c>
      <c r="G1290" s="338">
        <f>SUM(G1254:G1289)</f>
        <v>286000</v>
      </c>
      <c r="H1290" s="338">
        <f>SUM(H1254:H1289)</f>
        <v>141000</v>
      </c>
      <c r="I1290" s="339" t="s">
        <v>763</v>
      </c>
      <c r="J1290" s="336"/>
      <c r="K1290" s="336"/>
      <c r="L1290" s="336"/>
      <c r="M1290" s="336"/>
      <c r="N1290" s="336"/>
      <c r="O1290" s="336"/>
      <c r="P1290" s="336"/>
      <c r="Q1290" s="336"/>
      <c r="R1290" s="336"/>
      <c r="S1290" s="336"/>
      <c r="T1290" s="336"/>
      <c r="U1290" s="336"/>
      <c r="V1290" s="336"/>
      <c r="W1290" s="336"/>
      <c r="X1290" s="336"/>
      <c r="Y1290" s="336"/>
      <c r="Z1290" s="336"/>
      <c r="AA1290" s="336"/>
    </row>
    <row r="1291" spans="1:27" s="303" customFormat="1" ht="16">
      <c r="A1291" s="315"/>
      <c r="B1291" s="315"/>
      <c r="C1291" s="315"/>
      <c r="D1291" s="315"/>
      <c r="E1291" s="315"/>
      <c r="F1291" s="315"/>
      <c r="G1291" s="315"/>
      <c r="H1291" s="315"/>
      <c r="I1291" s="315"/>
      <c r="J1291" s="315"/>
      <c r="K1291" s="315"/>
      <c r="L1291" s="315"/>
      <c r="M1291" s="315"/>
      <c r="N1291" s="315"/>
      <c r="O1291" s="315"/>
      <c r="P1291" s="315"/>
      <c r="Q1291" s="315"/>
      <c r="R1291" s="315"/>
      <c r="S1291" s="315"/>
      <c r="T1291" s="315"/>
      <c r="U1291" s="315"/>
      <c r="V1291" s="315"/>
      <c r="W1291" s="315"/>
      <c r="X1291" s="315"/>
      <c r="Y1291" s="315"/>
      <c r="Z1291" s="315"/>
      <c r="AA1291" s="315"/>
    </row>
    <row r="1292" spans="1:27" s="303" customFormat="1" ht="16">
      <c r="A1292" s="315"/>
      <c r="B1292" s="315"/>
      <c r="C1292" s="315"/>
      <c r="D1292" s="315"/>
      <c r="E1292" s="665" t="s">
        <v>738</v>
      </c>
      <c r="F1292" s="660"/>
      <c r="G1292" s="310" t="s">
        <v>561</v>
      </c>
      <c r="H1292" s="310"/>
      <c r="I1292" s="310"/>
      <c r="J1292" s="315"/>
      <c r="K1292" s="315"/>
      <c r="L1292" s="315"/>
      <c r="M1292" s="315"/>
      <c r="N1292" s="315"/>
      <c r="O1292" s="315"/>
      <c r="P1292" s="315"/>
      <c r="Q1292" s="315"/>
      <c r="R1292" s="315"/>
      <c r="S1292" s="315"/>
      <c r="T1292" s="315"/>
      <c r="U1292" s="315"/>
      <c r="V1292" s="315"/>
      <c r="W1292" s="315"/>
      <c r="X1292" s="315"/>
      <c r="Y1292" s="315"/>
      <c r="Z1292" s="315"/>
      <c r="AA1292" s="315"/>
    </row>
    <row r="1293" spans="1:27" s="303" customFormat="1" ht="34">
      <c r="A1293" s="315"/>
      <c r="B1293" s="315"/>
      <c r="C1293" s="315"/>
      <c r="D1293" s="315"/>
      <c r="E1293" s="340" t="s">
        <v>739</v>
      </c>
      <c r="F1293" s="340" t="s">
        <v>740</v>
      </c>
      <c r="G1293" s="341" t="s">
        <v>741</v>
      </c>
      <c r="H1293" s="341" t="s">
        <v>742</v>
      </c>
      <c r="I1293" s="340" t="s">
        <v>78</v>
      </c>
      <c r="J1293" s="315"/>
      <c r="K1293" s="315"/>
      <c r="L1293" s="315"/>
      <c r="M1293" s="315"/>
      <c r="N1293" s="315"/>
      <c r="O1293" s="315"/>
      <c r="P1293" s="315"/>
      <c r="Q1293" s="315"/>
      <c r="R1293" s="315"/>
      <c r="S1293" s="315"/>
      <c r="T1293" s="315"/>
      <c r="U1293" s="315"/>
      <c r="V1293" s="315"/>
      <c r="W1293" s="315"/>
      <c r="X1293" s="315"/>
      <c r="Y1293" s="315"/>
      <c r="Z1293" s="315"/>
      <c r="AA1293" s="315"/>
    </row>
    <row r="1294" spans="1:27" s="303" customFormat="1" ht="16">
      <c r="A1294" s="315"/>
      <c r="B1294" s="315"/>
      <c r="C1294" s="315"/>
      <c r="D1294" s="315"/>
      <c r="E1294" s="315"/>
      <c r="F1294" s="315"/>
      <c r="G1294" s="315"/>
      <c r="H1294" s="315"/>
      <c r="I1294" s="315"/>
      <c r="J1294" s="315"/>
      <c r="K1294" s="315"/>
      <c r="L1294" s="315"/>
      <c r="M1294" s="315"/>
      <c r="N1294" s="315"/>
      <c r="O1294" s="315"/>
      <c r="P1294" s="315"/>
      <c r="Q1294" s="315"/>
      <c r="R1294" s="315"/>
      <c r="S1294" s="315"/>
      <c r="T1294" s="315"/>
      <c r="U1294" s="315"/>
      <c r="V1294" s="315"/>
      <c r="W1294" s="315"/>
      <c r="X1294" s="315"/>
      <c r="Y1294" s="315"/>
      <c r="Z1294" s="315"/>
      <c r="AA1294" s="315"/>
    </row>
    <row r="1295" spans="1:27" s="303" customFormat="1" ht="16">
      <c r="A1295" s="342" t="s">
        <v>764</v>
      </c>
      <c r="B1295" s="315"/>
      <c r="C1295" s="315"/>
      <c r="D1295" s="315"/>
      <c r="E1295" s="315"/>
      <c r="F1295" s="315"/>
      <c r="G1295" s="315"/>
      <c r="H1295" s="315"/>
      <c r="I1295" s="315"/>
      <c r="J1295" s="315"/>
      <c r="K1295" s="315"/>
      <c r="L1295" s="315"/>
      <c r="M1295" s="315"/>
      <c r="N1295" s="315"/>
      <c r="O1295" s="315"/>
      <c r="P1295" s="315"/>
      <c r="Q1295" s="315"/>
      <c r="R1295" s="315"/>
      <c r="S1295" s="315"/>
      <c r="T1295" s="315"/>
      <c r="U1295" s="315"/>
      <c r="V1295" s="315"/>
      <c r="W1295" s="315"/>
      <c r="X1295" s="315"/>
      <c r="Y1295" s="315"/>
      <c r="Z1295" s="315"/>
      <c r="AA1295" s="315"/>
    </row>
    <row r="1296" spans="1:27" s="303" customFormat="1" ht="16">
      <c r="A1296" s="315" t="s">
        <v>765</v>
      </c>
      <c r="B1296" s="315"/>
      <c r="C1296" s="315"/>
      <c r="D1296" s="315"/>
      <c r="E1296" s="315"/>
      <c r="F1296" s="315"/>
      <c r="G1296" s="315"/>
      <c r="H1296" s="315"/>
      <c r="I1296" s="315" t="s">
        <v>766</v>
      </c>
      <c r="J1296" s="315"/>
      <c r="K1296" s="315"/>
      <c r="L1296" s="315"/>
      <c r="M1296" s="315"/>
      <c r="N1296" s="315"/>
      <c r="O1296" s="315"/>
      <c r="P1296" s="315"/>
      <c r="Q1296" s="315"/>
      <c r="R1296" s="315"/>
      <c r="S1296" s="315"/>
      <c r="T1296" s="315"/>
      <c r="U1296" s="315"/>
      <c r="V1296" s="315"/>
      <c r="W1296" s="315"/>
      <c r="X1296" s="315"/>
      <c r="Y1296" s="315"/>
      <c r="Z1296" s="315"/>
      <c r="AA1296" s="315"/>
    </row>
    <row r="1297" spans="1:27" s="303" customFormat="1" ht="16">
      <c r="A1297" s="315" t="s">
        <v>767</v>
      </c>
      <c r="B1297" s="315"/>
      <c r="C1297" s="315"/>
      <c r="D1297" s="315"/>
      <c r="E1297" s="315"/>
      <c r="F1297" s="315"/>
      <c r="G1297" s="315"/>
      <c r="H1297" s="343">
        <f>E1290+F1290-G1290-H1290-76000</f>
        <v>2091000</v>
      </c>
      <c r="I1297" s="315" t="s">
        <v>768</v>
      </c>
      <c r="J1297" s="315"/>
      <c r="K1297" s="315"/>
      <c r="L1297" s="315"/>
      <c r="M1297" s="315"/>
      <c r="N1297" s="315"/>
      <c r="O1297" s="315"/>
      <c r="P1297" s="315"/>
      <c r="Q1297" s="315"/>
      <c r="R1297" s="315"/>
      <c r="S1297" s="315"/>
      <c r="T1297" s="315"/>
      <c r="U1297" s="315"/>
      <c r="V1297" s="315"/>
      <c r="W1297" s="315"/>
      <c r="X1297" s="315"/>
      <c r="Y1297" s="315"/>
      <c r="Z1297" s="315"/>
      <c r="AA1297" s="315"/>
    </row>
    <row r="1298" spans="1:27" s="303" customFormat="1" ht="16">
      <c r="A1298" s="315"/>
      <c r="B1298" s="315"/>
      <c r="C1298" s="315"/>
      <c r="D1298" s="315"/>
      <c r="E1298" s="315"/>
      <c r="F1298" s="315"/>
      <c r="G1298" s="315"/>
      <c r="H1298" s="315"/>
      <c r="I1298" s="315"/>
      <c r="J1298" s="315"/>
      <c r="K1298" s="315"/>
      <c r="L1298" s="315"/>
      <c r="M1298" s="315"/>
      <c r="N1298" s="315"/>
      <c r="O1298" s="315"/>
      <c r="P1298" s="315"/>
      <c r="Q1298" s="315"/>
      <c r="R1298" s="315"/>
      <c r="S1298" s="315"/>
      <c r="T1298" s="315"/>
      <c r="U1298" s="315"/>
      <c r="V1298" s="315"/>
      <c r="W1298" s="315"/>
      <c r="X1298" s="315"/>
      <c r="Y1298" s="315"/>
      <c r="Z1298" s="315"/>
      <c r="AA1298" s="315"/>
    </row>
    <row r="1299" spans="1:27" s="303" customFormat="1" ht="17" thickBot="1">
      <c r="A1299" s="315"/>
      <c r="B1299" s="315"/>
      <c r="C1299" s="315"/>
      <c r="D1299" s="315"/>
      <c r="E1299" s="315"/>
      <c r="F1299" s="315"/>
      <c r="G1299" s="315"/>
      <c r="H1299" s="315"/>
      <c r="I1299" s="315"/>
      <c r="J1299" s="315"/>
      <c r="K1299" s="315"/>
      <c r="L1299" s="315"/>
      <c r="M1299" s="315"/>
      <c r="N1299" s="315"/>
      <c r="O1299" s="315"/>
      <c r="P1299" s="315"/>
      <c r="Q1299" s="315"/>
      <c r="R1299" s="315"/>
      <c r="S1299" s="315"/>
      <c r="T1299" s="315"/>
      <c r="U1299" s="315"/>
      <c r="V1299" s="315"/>
      <c r="W1299" s="315"/>
      <c r="X1299" s="315"/>
      <c r="Y1299" s="315"/>
      <c r="Z1299" s="315"/>
      <c r="AA1299" s="315"/>
    </row>
    <row r="1300" spans="1:27" s="303" customFormat="1" ht="16">
      <c r="C1300" s="344" t="s">
        <v>769</v>
      </c>
      <c r="D1300" s="345"/>
      <c r="E1300" s="345"/>
      <c r="F1300" s="345"/>
      <c r="G1300" s="345"/>
      <c r="H1300" s="346"/>
      <c r="I1300" s="346"/>
      <c r="J1300" s="346"/>
      <c r="K1300" s="347"/>
      <c r="L1300" s="315"/>
      <c r="M1300" s="315"/>
      <c r="N1300" s="315"/>
      <c r="O1300" s="315"/>
      <c r="P1300" s="315"/>
      <c r="Q1300" s="315"/>
      <c r="R1300" s="315"/>
      <c r="S1300" s="315"/>
      <c r="T1300" s="315"/>
      <c r="U1300" s="315"/>
      <c r="V1300" s="315"/>
      <c r="W1300" s="315"/>
      <c r="X1300" s="315"/>
      <c r="Y1300" s="315"/>
      <c r="Z1300" s="315"/>
      <c r="AA1300" s="315"/>
    </row>
    <row r="1301" spans="1:27" s="303" customFormat="1" ht="16">
      <c r="A1301" s="315"/>
      <c r="B1301" s="315"/>
      <c r="C1301" s="348"/>
      <c r="D1301" s="349"/>
      <c r="E1301" s="349"/>
      <c r="F1301" s="349"/>
      <c r="G1301" s="349"/>
      <c r="H1301" s="349"/>
      <c r="I1301" s="349"/>
      <c r="J1301" s="349"/>
      <c r="K1301" s="350"/>
      <c r="L1301" s="315"/>
      <c r="M1301" s="315"/>
      <c r="N1301" s="315"/>
      <c r="O1301" s="315"/>
      <c r="P1301" s="315"/>
      <c r="Q1301" s="315"/>
      <c r="R1301" s="315"/>
      <c r="S1301" s="315"/>
      <c r="T1301" s="315"/>
      <c r="U1301" s="315"/>
      <c r="V1301" s="315"/>
      <c r="W1301" s="315"/>
      <c r="X1301" s="315"/>
      <c r="Y1301" s="315"/>
      <c r="Z1301" s="315"/>
      <c r="AA1301" s="315"/>
    </row>
    <row r="1302" spans="1:27" s="303" customFormat="1" ht="16">
      <c r="A1302" s="315"/>
      <c r="B1302" s="315"/>
      <c r="C1302" s="351" t="s">
        <v>131</v>
      </c>
      <c r="D1302" s="352"/>
      <c r="E1302" s="349"/>
      <c r="F1302" s="349"/>
      <c r="G1302" s="349"/>
      <c r="H1302" s="353" t="s">
        <v>550</v>
      </c>
      <c r="I1302" s="349"/>
      <c r="J1302" s="349"/>
      <c r="K1302" s="350"/>
      <c r="L1302" s="315"/>
      <c r="M1302" s="315"/>
      <c r="N1302" s="315"/>
      <c r="O1302" s="315"/>
      <c r="P1302" s="315"/>
      <c r="Q1302" s="315"/>
      <c r="R1302" s="315"/>
      <c r="S1302" s="315"/>
      <c r="T1302" s="315"/>
      <c r="U1302" s="315"/>
      <c r="V1302" s="315"/>
      <c r="W1302" s="315"/>
      <c r="X1302" s="315"/>
      <c r="Y1302" s="315"/>
      <c r="Z1302" s="315"/>
      <c r="AA1302" s="315"/>
    </row>
    <row r="1303" spans="1:27" s="303" customFormat="1" ht="16">
      <c r="A1303" s="315"/>
      <c r="B1303" s="315"/>
      <c r="C1303" s="348"/>
      <c r="D1303" s="352"/>
      <c r="E1303" s="349"/>
      <c r="F1303" s="349"/>
      <c r="G1303" s="349"/>
      <c r="H1303" s="349"/>
      <c r="I1303" s="349"/>
      <c r="J1303" s="349"/>
      <c r="K1303" s="350"/>
      <c r="L1303" s="315"/>
      <c r="M1303" s="315"/>
      <c r="N1303" s="315"/>
      <c r="O1303" s="315"/>
      <c r="P1303" s="315"/>
      <c r="Q1303" s="315"/>
      <c r="R1303" s="315"/>
      <c r="S1303" s="315"/>
      <c r="T1303" s="315"/>
      <c r="U1303" s="315"/>
      <c r="V1303" s="315"/>
      <c r="W1303" s="315"/>
      <c r="X1303" s="315"/>
      <c r="Y1303" s="315"/>
      <c r="Z1303" s="315"/>
      <c r="AA1303" s="315"/>
    </row>
    <row r="1304" spans="1:27" s="303" customFormat="1" ht="16">
      <c r="A1304" s="315"/>
      <c r="B1304" s="315"/>
      <c r="C1304" s="351" t="s">
        <v>62</v>
      </c>
      <c r="D1304" s="352"/>
      <c r="E1304" s="349"/>
      <c r="F1304" s="349"/>
      <c r="G1304" s="349"/>
      <c r="H1304" s="353" t="s">
        <v>63</v>
      </c>
      <c r="I1304" s="349"/>
      <c r="J1304" s="349"/>
      <c r="K1304" s="350"/>
      <c r="L1304" s="315"/>
      <c r="M1304" s="315"/>
      <c r="N1304" s="315"/>
      <c r="O1304" s="315"/>
      <c r="P1304" s="315"/>
      <c r="Q1304" s="315"/>
      <c r="R1304" s="315"/>
      <c r="S1304" s="315"/>
      <c r="T1304" s="315"/>
      <c r="U1304" s="315"/>
      <c r="V1304" s="315"/>
      <c r="W1304" s="315"/>
      <c r="X1304" s="315"/>
      <c r="Y1304" s="315"/>
      <c r="Z1304" s="315"/>
      <c r="AA1304" s="315"/>
    </row>
    <row r="1305" spans="1:27" s="303" customFormat="1" ht="16">
      <c r="A1305" s="315"/>
      <c r="B1305" s="315"/>
      <c r="C1305" s="354" t="s">
        <v>66</v>
      </c>
      <c r="D1305" s="355"/>
      <c r="E1305" s="356">
        <f>E1256+E1257</f>
        <v>420000</v>
      </c>
      <c r="F1305" s="357" t="s">
        <v>770</v>
      </c>
      <c r="G1305" s="349"/>
      <c r="H1305" s="357" t="s">
        <v>771</v>
      </c>
      <c r="I1305" s="357"/>
      <c r="J1305" s="358">
        <f>G1270+G1281+G1286</f>
        <v>151000</v>
      </c>
      <c r="K1305" s="359" t="s">
        <v>772</v>
      </c>
      <c r="L1305" s="315"/>
      <c r="M1305" s="315"/>
      <c r="N1305" s="315"/>
      <c r="O1305" s="315"/>
      <c r="P1305" s="315"/>
      <c r="Q1305" s="315"/>
      <c r="R1305" s="315"/>
      <c r="S1305" s="315"/>
      <c r="T1305" s="315"/>
      <c r="U1305" s="315"/>
      <c r="V1305" s="315"/>
      <c r="W1305" s="315"/>
      <c r="X1305" s="315"/>
      <c r="Y1305" s="315"/>
      <c r="Z1305" s="315"/>
      <c r="AA1305" s="315"/>
    </row>
    <row r="1306" spans="1:27" s="303" customFormat="1" ht="16">
      <c r="A1306" s="315"/>
      <c r="B1306" s="315"/>
      <c r="C1306" s="354" t="s">
        <v>773</v>
      </c>
      <c r="D1306" s="355"/>
      <c r="E1306" s="356">
        <f>E1254+E1255+E1282+E1283</f>
        <v>526000</v>
      </c>
      <c r="F1306" s="357" t="s">
        <v>774</v>
      </c>
      <c r="G1306" s="349"/>
      <c r="H1306" s="357" t="s">
        <v>69</v>
      </c>
      <c r="I1306" s="357"/>
      <c r="J1306" s="358">
        <f>G1268+G1284</f>
        <v>37000</v>
      </c>
      <c r="K1306" s="359" t="s">
        <v>775</v>
      </c>
      <c r="L1306" s="315"/>
      <c r="M1306" s="315"/>
      <c r="N1306" s="315"/>
      <c r="O1306" s="315"/>
      <c r="P1306" s="315"/>
      <c r="Q1306" s="315"/>
      <c r="R1306" s="315"/>
      <c r="S1306" s="315"/>
      <c r="T1306" s="315"/>
      <c r="U1306" s="315"/>
      <c r="V1306" s="315"/>
      <c r="W1306" s="315"/>
      <c r="X1306" s="315"/>
      <c r="Y1306" s="315"/>
      <c r="Z1306" s="315"/>
      <c r="AA1306" s="315"/>
    </row>
    <row r="1307" spans="1:27" s="303" customFormat="1" ht="16">
      <c r="A1307" s="315"/>
      <c r="B1307" s="315"/>
      <c r="C1307" s="354" t="s">
        <v>553</v>
      </c>
      <c r="D1307" s="355"/>
      <c r="E1307" s="356">
        <f>E1259+E1288+E1275</f>
        <v>45000</v>
      </c>
      <c r="F1307" s="357" t="s">
        <v>776</v>
      </c>
      <c r="G1307" s="349"/>
      <c r="H1307" s="357" t="s">
        <v>552</v>
      </c>
      <c r="I1307" s="357"/>
      <c r="J1307" s="358">
        <f>G1269+G1273+G1274+G1276+G1287+G1289</f>
        <v>98000</v>
      </c>
      <c r="K1307" s="359" t="s">
        <v>777</v>
      </c>
      <c r="L1307" s="315"/>
      <c r="M1307" s="315"/>
      <c r="N1307" s="315"/>
      <c r="O1307" s="315"/>
      <c r="P1307" s="315"/>
      <c r="Q1307" s="315"/>
      <c r="R1307" s="315"/>
      <c r="S1307" s="315"/>
      <c r="T1307" s="315"/>
      <c r="U1307" s="315"/>
      <c r="V1307" s="315"/>
      <c r="W1307" s="315"/>
      <c r="X1307" s="315"/>
      <c r="Y1307" s="315"/>
      <c r="Z1307" s="315"/>
      <c r="AA1307" s="315"/>
    </row>
    <row r="1308" spans="1:27" s="303" customFormat="1" ht="16">
      <c r="A1308" s="315"/>
      <c r="B1308" s="315"/>
      <c r="C1308" s="354" t="s">
        <v>557</v>
      </c>
      <c r="D1308" s="355"/>
      <c r="E1308" s="356">
        <f t="shared" ref="E1308:E1309" si="35">E1260</f>
        <v>35000</v>
      </c>
      <c r="F1308" s="357"/>
      <c r="G1308" s="349"/>
      <c r="H1308" s="357" t="s">
        <v>495</v>
      </c>
      <c r="I1308" s="355"/>
      <c r="J1308" s="360">
        <f>SUM(J1303:J1307)</f>
        <v>286000</v>
      </c>
      <c r="K1308" s="359"/>
      <c r="L1308" s="315"/>
      <c r="M1308" s="315"/>
      <c r="N1308" s="315"/>
      <c r="O1308" s="315"/>
      <c r="P1308" s="315"/>
      <c r="Q1308" s="315"/>
      <c r="R1308" s="315"/>
      <c r="S1308" s="315"/>
      <c r="T1308" s="315"/>
      <c r="U1308" s="315"/>
      <c r="V1308" s="315"/>
      <c r="W1308" s="315"/>
      <c r="X1308" s="315"/>
      <c r="Y1308" s="315"/>
      <c r="Z1308" s="315"/>
      <c r="AA1308" s="315"/>
    </row>
    <row r="1309" spans="1:27" s="303" customFormat="1" ht="16">
      <c r="A1309" s="315"/>
      <c r="B1309" s="315"/>
      <c r="C1309" s="354" t="s">
        <v>778</v>
      </c>
      <c r="D1309" s="355"/>
      <c r="E1309" s="356">
        <f t="shared" si="35"/>
        <v>44000</v>
      </c>
      <c r="F1309" s="357"/>
      <c r="G1309" s="349"/>
      <c r="H1309" s="357"/>
      <c r="I1309" s="357"/>
      <c r="J1309" s="357"/>
      <c r="K1309" s="359"/>
      <c r="L1309" s="315"/>
      <c r="M1309" s="315"/>
      <c r="N1309" s="315"/>
      <c r="O1309" s="315"/>
      <c r="P1309" s="315"/>
      <c r="Q1309" s="315"/>
      <c r="R1309" s="315"/>
      <c r="S1309" s="315"/>
      <c r="T1309" s="315"/>
      <c r="U1309" s="315"/>
      <c r="V1309" s="315"/>
      <c r="W1309" s="315"/>
      <c r="X1309" s="315"/>
      <c r="Y1309" s="315"/>
      <c r="Z1309" s="315"/>
      <c r="AA1309" s="315"/>
    </row>
    <row r="1310" spans="1:27" s="303" customFormat="1" ht="16">
      <c r="A1310" s="315"/>
      <c r="B1310" s="315"/>
      <c r="C1310" s="354" t="s">
        <v>495</v>
      </c>
      <c r="D1310" s="355"/>
      <c r="E1310" s="360">
        <f>SUM(E1305:E1309)</f>
        <v>1070000</v>
      </c>
      <c r="F1310" s="357"/>
      <c r="G1310" s="349"/>
      <c r="H1310" s="349"/>
      <c r="I1310" s="349"/>
      <c r="J1310" s="349"/>
      <c r="K1310" s="350"/>
      <c r="L1310" s="315"/>
      <c r="M1310" s="315"/>
      <c r="N1310" s="315"/>
      <c r="O1310" s="315"/>
      <c r="P1310" s="315"/>
      <c r="Q1310" s="315"/>
      <c r="R1310" s="315"/>
      <c r="S1310" s="315"/>
      <c r="T1310" s="315"/>
      <c r="U1310" s="315"/>
      <c r="V1310" s="315"/>
      <c r="W1310" s="315"/>
      <c r="X1310" s="315"/>
      <c r="Y1310" s="315"/>
      <c r="Z1310" s="315"/>
      <c r="AA1310" s="315"/>
    </row>
    <row r="1311" spans="1:27" s="303" customFormat="1" ht="16">
      <c r="A1311" s="315"/>
      <c r="B1311" s="315"/>
      <c r="C1311" s="348"/>
      <c r="D1311" s="352"/>
      <c r="E1311" s="349"/>
      <c r="F1311" s="349"/>
      <c r="G1311" s="349"/>
      <c r="H1311" s="357"/>
      <c r="I1311" s="357"/>
      <c r="J1311" s="357"/>
      <c r="K1311" s="359"/>
      <c r="L1311" s="315"/>
      <c r="M1311" s="315"/>
      <c r="N1311" s="315"/>
      <c r="O1311" s="315"/>
      <c r="P1311" s="315"/>
      <c r="Q1311" s="315"/>
      <c r="R1311" s="315"/>
      <c r="S1311" s="315"/>
      <c r="T1311" s="315"/>
      <c r="U1311" s="315"/>
      <c r="V1311" s="315"/>
      <c r="W1311" s="315"/>
      <c r="X1311" s="315"/>
      <c r="Y1311" s="315"/>
      <c r="Z1311" s="315"/>
      <c r="AA1311" s="315"/>
    </row>
    <row r="1312" spans="1:27" s="303" customFormat="1" ht="16">
      <c r="A1312" s="315"/>
      <c r="B1312" s="315"/>
      <c r="C1312" s="348"/>
      <c r="D1312" s="352"/>
      <c r="E1312" s="349"/>
      <c r="F1312" s="349"/>
      <c r="G1312" s="349"/>
      <c r="H1312" s="357"/>
      <c r="I1312" s="357"/>
      <c r="J1312" s="357"/>
      <c r="K1312" s="359"/>
      <c r="L1312" s="315"/>
      <c r="M1312" s="315"/>
      <c r="N1312" s="315"/>
      <c r="O1312" s="315"/>
      <c r="P1312" s="315"/>
      <c r="Q1312" s="315"/>
      <c r="R1312" s="315"/>
      <c r="S1312" s="315"/>
      <c r="T1312" s="315"/>
      <c r="U1312" s="315"/>
      <c r="V1312" s="315"/>
      <c r="W1312" s="315"/>
      <c r="X1312" s="315"/>
      <c r="Y1312" s="315"/>
      <c r="Z1312" s="315"/>
      <c r="AA1312" s="315"/>
    </row>
    <row r="1313" spans="1:27" s="303" customFormat="1" ht="16">
      <c r="A1313" s="315"/>
      <c r="B1313" s="315"/>
      <c r="C1313" s="348"/>
      <c r="D1313" s="352"/>
      <c r="E1313" s="349"/>
      <c r="F1313" s="349"/>
      <c r="G1313" s="349"/>
      <c r="H1313" s="357"/>
      <c r="I1313" s="357"/>
      <c r="J1313" s="357"/>
      <c r="K1313" s="359"/>
      <c r="L1313" s="315"/>
      <c r="M1313" s="315"/>
      <c r="N1313" s="315"/>
      <c r="O1313" s="315"/>
      <c r="P1313" s="315"/>
      <c r="Q1313" s="315"/>
      <c r="R1313" s="315"/>
      <c r="S1313" s="315"/>
      <c r="T1313" s="315"/>
      <c r="U1313" s="315"/>
      <c r="V1313" s="315"/>
      <c r="W1313" s="315"/>
      <c r="X1313" s="315"/>
      <c r="Y1313" s="315"/>
      <c r="Z1313" s="315"/>
      <c r="AA1313" s="315"/>
    </row>
    <row r="1314" spans="1:27" s="303" customFormat="1" ht="16">
      <c r="A1314" s="315"/>
      <c r="B1314" s="315"/>
      <c r="C1314" s="351" t="s">
        <v>74</v>
      </c>
      <c r="D1314" s="352"/>
      <c r="E1314" s="349"/>
      <c r="F1314" s="349"/>
      <c r="G1314" s="349"/>
      <c r="H1314" s="361" t="s">
        <v>72</v>
      </c>
      <c r="I1314" s="357"/>
      <c r="J1314" s="357"/>
      <c r="K1314" s="359"/>
      <c r="L1314" s="315"/>
      <c r="M1314" s="315"/>
      <c r="N1314" s="315"/>
      <c r="O1314" s="315"/>
      <c r="P1314" s="315"/>
      <c r="Q1314" s="315"/>
      <c r="R1314" s="315"/>
      <c r="S1314" s="315"/>
      <c r="T1314" s="315"/>
      <c r="U1314" s="315"/>
      <c r="V1314" s="315"/>
      <c r="W1314" s="315"/>
      <c r="X1314" s="315"/>
      <c r="Y1314" s="315"/>
      <c r="Z1314" s="315"/>
      <c r="AA1314" s="315"/>
    </row>
    <row r="1315" spans="1:27" s="303" customFormat="1" ht="16">
      <c r="A1315" s="315"/>
      <c r="B1315" s="315"/>
      <c r="C1315" s="354" t="s">
        <v>497</v>
      </c>
      <c r="D1315" s="355"/>
      <c r="E1315" s="356">
        <f>F1262+F1263</f>
        <v>300000</v>
      </c>
      <c r="F1315" s="357" t="s">
        <v>779</v>
      </c>
      <c r="G1315" s="349"/>
      <c r="H1315" s="357" t="s">
        <v>75</v>
      </c>
      <c r="I1315" s="357"/>
      <c r="J1315" s="358">
        <f t="shared" ref="J1315:J1316" si="36">H1271</f>
        <v>68000</v>
      </c>
      <c r="K1315" s="359"/>
      <c r="L1315" s="315"/>
      <c r="M1315" s="315"/>
      <c r="N1315" s="315"/>
      <c r="O1315" s="315"/>
      <c r="P1315" s="315"/>
      <c r="Q1315" s="315"/>
      <c r="R1315" s="315"/>
      <c r="S1315" s="315"/>
      <c r="T1315" s="315"/>
      <c r="U1315" s="315"/>
      <c r="V1315" s="315"/>
      <c r="W1315" s="315"/>
      <c r="X1315" s="315"/>
      <c r="Y1315" s="315"/>
      <c r="Z1315" s="315"/>
      <c r="AA1315" s="315"/>
    </row>
    <row r="1316" spans="1:27" s="303" customFormat="1" ht="16">
      <c r="A1316" s="315"/>
      <c r="B1316" s="315"/>
      <c r="C1316" s="354" t="s">
        <v>79</v>
      </c>
      <c r="D1316" s="355"/>
      <c r="E1316" s="358">
        <f>F1264</f>
        <v>840000</v>
      </c>
      <c r="F1316" s="357"/>
      <c r="G1316" s="349"/>
      <c r="H1316" s="357" t="s">
        <v>718</v>
      </c>
      <c r="I1316" s="357"/>
      <c r="J1316" s="358">
        <f t="shared" si="36"/>
        <v>12000</v>
      </c>
      <c r="K1316" s="359"/>
      <c r="L1316" s="315"/>
      <c r="M1316" s="315"/>
      <c r="N1316" s="315"/>
      <c r="O1316" s="315"/>
      <c r="P1316" s="315"/>
      <c r="Q1316" s="315"/>
      <c r="R1316" s="315"/>
      <c r="S1316" s="315"/>
      <c r="T1316" s="315"/>
      <c r="U1316" s="315"/>
      <c r="V1316" s="315"/>
      <c r="W1316" s="315"/>
      <c r="X1316" s="315"/>
      <c r="Y1316" s="315"/>
      <c r="Z1316" s="315"/>
      <c r="AA1316" s="315"/>
    </row>
    <row r="1317" spans="1:27" s="303" customFormat="1" ht="16">
      <c r="A1317" s="315"/>
      <c r="B1317" s="315"/>
      <c r="C1317" s="354" t="s">
        <v>780</v>
      </c>
      <c r="D1317" s="355"/>
      <c r="E1317" s="358">
        <f>F1265+F1266+F1258</f>
        <v>216000</v>
      </c>
      <c r="F1317" s="357" t="s">
        <v>781</v>
      </c>
      <c r="G1317" s="349"/>
      <c r="H1317" s="357" t="s">
        <v>782</v>
      </c>
      <c r="I1317" s="357"/>
      <c r="J1317" s="358">
        <f>H1285</f>
        <v>61000</v>
      </c>
      <c r="K1317" s="359"/>
      <c r="L1317" s="315"/>
      <c r="M1317" s="315"/>
      <c r="N1317" s="315"/>
      <c r="O1317" s="315"/>
      <c r="P1317" s="315"/>
      <c r="Q1317" s="315"/>
      <c r="R1317" s="315"/>
      <c r="S1317" s="315"/>
      <c r="T1317" s="315"/>
      <c r="U1317" s="315"/>
      <c r="V1317" s="315"/>
      <c r="W1317" s="315"/>
      <c r="X1317" s="315"/>
      <c r="Y1317" s="315"/>
      <c r="Z1317" s="315"/>
      <c r="AA1317" s="315"/>
    </row>
    <row r="1318" spans="1:27" s="303" customFormat="1" ht="16">
      <c r="A1318" s="315"/>
      <c r="B1318" s="315"/>
      <c r="C1318" s="354" t="s">
        <v>81</v>
      </c>
      <c r="D1318" s="355"/>
      <c r="E1318" s="358">
        <f>F1267+F1280</f>
        <v>168000</v>
      </c>
      <c r="F1318" s="357" t="s">
        <v>783</v>
      </c>
      <c r="G1318" s="349"/>
      <c r="H1318" s="357" t="s">
        <v>495</v>
      </c>
      <c r="I1318" s="357"/>
      <c r="J1318" s="360">
        <f>SUM(J1313:J1317)</f>
        <v>141000</v>
      </c>
      <c r="K1318" s="359"/>
      <c r="L1318" s="315"/>
      <c r="M1318" s="315"/>
      <c r="N1318" s="315"/>
      <c r="O1318" s="315"/>
      <c r="P1318" s="315"/>
      <c r="Q1318" s="315"/>
      <c r="R1318" s="315"/>
      <c r="S1318" s="315"/>
      <c r="T1318" s="315"/>
      <c r="U1318" s="315"/>
      <c r="V1318" s="315"/>
      <c r="W1318" s="315"/>
      <c r="X1318" s="315"/>
      <c r="Y1318" s="315"/>
      <c r="Z1318" s="315"/>
      <c r="AA1318" s="315"/>
    </row>
    <row r="1319" spans="1:27" s="303" customFormat="1" ht="16">
      <c r="A1319" s="315"/>
      <c r="B1319" s="315"/>
      <c r="C1319" s="354" t="s">
        <v>495</v>
      </c>
      <c r="D1319" s="355"/>
      <c r="E1319" s="360">
        <f>SUM(E1314:E1318)</f>
        <v>1524000</v>
      </c>
      <c r="F1319" s="357"/>
      <c r="G1319" s="349"/>
      <c r="H1319" s="352"/>
      <c r="I1319" s="349"/>
      <c r="J1319" s="349"/>
      <c r="K1319" s="350"/>
      <c r="L1319" s="315"/>
      <c r="M1319" s="315"/>
      <c r="N1319" s="315"/>
      <c r="O1319" s="315"/>
      <c r="P1319" s="315"/>
      <c r="Q1319" s="315"/>
      <c r="R1319" s="315"/>
      <c r="S1319" s="315"/>
      <c r="T1319" s="315"/>
      <c r="U1319" s="315"/>
      <c r="V1319" s="315"/>
      <c r="W1319" s="315"/>
      <c r="X1319" s="315"/>
      <c r="Y1319" s="315"/>
      <c r="Z1319" s="315"/>
      <c r="AA1319" s="315"/>
    </row>
    <row r="1320" spans="1:27" s="303" customFormat="1" ht="16">
      <c r="A1320" s="315"/>
      <c r="B1320" s="315"/>
      <c r="C1320" s="354"/>
      <c r="D1320" s="357"/>
      <c r="E1320" s="357"/>
      <c r="F1320" s="357"/>
      <c r="G1320" s="349"/>
      <c r="H1320" s="353" t="s">
        <v>78</v>
      </c>
      <c r="I1320" s="349"/>
      <c r="J1320" s="349"/>
      <c r="K1320" s="350"/>
      <c r="L1320" s="315"/>
      <c r="M1320" s="315"/>
      <c r="N1320" s="315"/>
      <c r="O1320" s="315"/>
      <c r="P1320" s="315"/>
      <c r="Q1320" s="315"/>
      <c r="R1320" s="315"/>
      <c r="S1320" s="315"/>
      <c r="T1320" s="315"/>
      <c r="U1320" s="315"/>
      <c r="V1320" s="315"/>
      <c r="W1320" s="315"/>
      <c r="X1320" s="315"/>
      <c r="Y1320" s="315"/>
      <c r="Z1320" s="315"/>
      <c r="AA1320" s="315"/>
    </row>
    <row r="1321" spans="1:27" s="303" customFormat="1" ht="16">
      <c r="A1321" s="315"/>
      <c r="B1321" s="315"/>
      <c r="C1321" s="348"/>
      <c r="D1321" s="349"/>
      <c r="E1321" s="349"/>
      <c r="F1321" s="349"/>
      <c r="G1321" s="349"/>
      <c r="H1321" s="357" t="s">
        <v>197</v>
      </c>
      <c r="I1321" s="357"/>
      <c r="J1321" s="358">
        <f t="shared" ref="J1321:J1322" si="37">I1277</f>
        <v>24000</v>
      </c>
      <c r="K1321" s="359"/>
      <c r="L1321" s="315"/>
      <c r="M1321" s="315"/>
      <c r="N1321" s="315"/>
      <c r="O1321" s="315"/>
      <c r="P1321" s="315"/>
      <c r="Q1321" s="315"/>
      <c r="R1321" s="315"/>
      <c r="S1321" s="315"/>
      <c r="T1321" s="315"/>
      <c r="U1321" s="315"/>
      <c r="V1321" s="315"/>
      <c r="W1321" s="315"/>
      <c r="X1321" s="315"/>
      <c r="Y1321" s="315"/>
      <c r="Z1321" s="315"/>
      <c r="AA1321" s="315"/>
    </row>
    <row r="1322" spans="1:27" s="303" customFormat="1" ht="16">
      <c r="A1322" s="315"/>
      <c r="B1322" s="315"/>
      <c r="C1322" s="348"/>
      <c r="D1322" s="349"/>
      <c r="E1322" s="349"/>
      <c r="F1322" s="349"/>
      <c r="G1322" s="349"/>
      <c r="H1322" s="357" t="s">
        <v>540</v>
      </c>
      <c r="I1322" s="357"/>
      <c r="J1322" s="358">
        <f t="shared" si="37"/>
        <v>52000</v>
      </c>
      <c r="K1322" s="359"/>
      <c r="L1322" s="315"/>
      <c r="M1322" s="315"/>
      <c r="N1322" s="315"/>
      <c r="O1322" s="315"/>
      <c r="P1322" s="315"/>
      <c r="Q1322" s="315"/>
      <c r="R1322" s="315"/>
      <c r="S1322" s="315"/>
      <c r="T1322" s="315"/>
      <c r="U1322" s="315"/>
      <c r="V1322" s="315"/>
      <c r="W1322" s="315"/>
      <c r="X1322" s="315"/>
      <c r="Y1322" s="315"/>
      <c r="Z1322" s="315"/>
      <c r="AA1322" s="315"/>
    </row>
    <row r="1323" spans="1:27" s="303" customFormat="1" ht="16">
      <c r="A1323" s="315"/>
      <c r="B1323" s="315"/>
      <c r="C1323" s="354"/>
      <c r="D1323" s="357"/>
      <c r="E1323" s="357"/>
      <c r="F1323" s="357"/>
      <c r="G1323" s="349"/>
      <c r="H1323" s="357" t="s">
        <v>500</v>
      </c>
      <c r="I1323" s="357"/>
      <c r="J1323" s="356">
        <f>H1297</f>
        <v>2091000</v>
      </c>
      <c r="K1323" s="359"/>
      <c r="L1323" s="315"/>
      <c r="M1323" s="315"/>
      <c r="N1323" s="315"/>
      <c r="O1323" s="315"/>
      <c r="P1323" s="315"/>
      <c r="Q1323" s="315"/>
      <c r="R1323" s="315"/>
      <c r="S1323" s="315"/>
      <c r="T1323" s="315"/>
      <c r="U1323" s="315"/>
      <c r="V1323" s="315"/>
      <c r="W1323" s="315"/>
      <c r="X1323" s="315"/>
      <c r="Y1323" s="315"/>
      <c r="Z1323" s="315"/>
      <c r="AA1323" s="315"/>
    </row>
    <row r="1324" spans="1:27" s="303" customFormat="1" ht="16">
      <c r="A1324" s="315"/>
      <c r="B1324" s="315"/>
      <c r="C1324" s="362"/>
      <c r="D1324" s="357"/>
      <c r="E1324" s="357"/>
      <c r="F1324" s="357"/>
      <c r="G1324" s="349"/>
      <c r="H1324" s="357" t="s">
        <v>495</v>
      </c>
      <c r="I1324" s="357"/>
      <c r="J1324" s="360">
        <f>SUM(J1319:J1323)</f>
        <v>2167000</v>
      </c>
      <c r="K1324" s="359"/>
      <c r="L1324" s="315"/>
      <c r="M1324" s="315"/>
      <c r="N1324" s="315"/>
      <c r="O1324" s="315"/>
      <c r="P1324" s="315"/>
      <c r="Q1324" s="315"/>
      <c r="R1324" s="315"/>
      <c r="S1324" s="315"/>
      <c r="T1324" s="315"/>
      <c r="U1324" s="315"/>
      <c r="V1324" s="315"/>
      <c r="W1324" s="315"/>
      <c r="X1324" s="315"/>
      <c r="Y1324" s="315"/>
      <c r="Z1324" s="315"/>
      <c r="AA1324" s="315"/>
    </row>
    <row r="1325" spans="1:27" s="303" customFormat="1" ht="16">
      <c r="A1325" s="315"/>
      <c r="B1325" s="315"/>
      <c r="C1325" s="354"/>
      <c r="D1325" s="357"/>
      <c r="E1325" s="357"/>
      <c r="F1325" s="357"/>
      <c r="G1325" s="349"/>
      <c r="H1325" s="357"/>
      <c r="I1325" s="357"/>
      <c r="J1325" s="357"/>
      <c r="K1325" s="359"/>
      <c r="L1325" s="315"/>
      <c r="M1325" s="315"/>
      <c r="N1325" s="315"/>
      <c r="O1325" s="315"/>
      <c r="P1325" s="315"/>
      <c r="Q1325" s="315"/>
      <c r="R1325" s="315"/>
      <c r="S1325" s="315"/>
      <c r="T1325" s="315"/>
      <c r="U1325" s="315"/>
      <c r="V1325" s="315"/>
      <c r="W1325" s="315"/>
      <c r="X1325" s="315"/>
      <c r="Y1325" s="315"/>
      <c r="Z1325" s="315"/>
      <c r="AA1325" s="315"/>
    </row>
    <row r="1326" spans="1:27" s="303" customFormat="1" ht="17" thickBot="1">
      <c r="A1326" s="315"/>
      <c r="B1326" s="315"/>
      <c r="C1326" s="363" t="s">
        <v>83</v>
      </c>
      <c r="D1326" s="364"/>
      <c r="E1326" s="365">
        <f>E1310+E1319</f>
        <v>2594000</v>
      </c>
      <c r="F1326" s="364"/>
      <c r="G1326" s="366"/>
      <c r="H1326" s="367" t="s">
        <v>561</v>
      </c>
      <c r="I1326" s="364"/>
      <c r="J1326" s="365">
        <f>J1308+J1318+J1324</f>
        <v>2594000</v>
      </c>
      <c r="K1326" s="368"/>
      <c r="L1326" s="315"/>
      <c r="M1326" s="315"/>
      <c r="N1326" s="315"/>
      <c r="O1326" s="315"/>
      <c r="P1326" s="315"/>
      <c r="Q1326" s="315"/>
      <c r="R1326" s="315"/>
      <c r="S1326" s="315"/>
      <c r="T1326" s="315"/>
      <c r="U1326" s="315"/>
      <c r="V1326" s="315"/>
      <c r="W1326" s="315"/>
      <c r="X1326" s="315"/>
      <c r="Y1326" s="315"/>
      <c r="Z1326" s="315"/>
      <c r="AA1326" s="315"/>
    </row>
    <row r="1327" spans="1:27" s="303" customFormat="1" ht="16">
      <c r="A1327" s="315"/>
      <c r="B1327" s="315"/>
      <c r="C1327" s="315"/>
      <c r="D1327" s="315"/>
      <c r="E1327" s="315"/>
      <c r="F1327" s="315"/>
      <c r="G1327" s="315"/>
      <c r="H1327" s="315"/>
      <c r="I1327" s="315"/>
      <c r="J1327" s="315"/>
      <c r="K1327" s="315"/>
      <c r="L1327" s="315"/>
      <c r="M1327" s="315"/>
      <c r="N1327" s="315"/>
      <c r="O1327" s="315"/>
      <c r="P1327" s="315"/>
      <c r="Q1327" s="315"/>
      <c r="R1327" s="315"/>
      <c r="S1327" s="315"/>
      <c r="T1327" s="315"/>
      <c r="U1327" s="315"/>
      <c r="V1327" s="315"/>
      <c r="W1327" s="315"/>
      <c r="X1327" s="315"/>
      <c r="Y1327" s="315"/>
      <c r="Z1327" s="315"/>
      <c r="AA1327" s="315"/>
    </row>
    <row r="1328" spans="1:27" s="303" customFormat="1" ht="16">
      <c r="A1328" s="315"/>
      <c r="B1328" s="315"/>
      <c r="C1328" s="315"/>
      <c r="D1328" s="315"/>
      <c r="E1328" s="315"/>
      <c r="F1328" s="315"/>
      <c r="G1328" s="315"/>
      <c r="H1328" s="315"/>
      <c r="I1328" s="315"/>
      <c r="J1328" s="315"/>
      <c r="K1328" s="315"/>
      <c r="L1328" s="315"/>
      <c r="M1328" s="315"/>
      <c r="N1328" s="315"/>
      <c r="O1328" s="315"/>
      <c r="P1328" s="315"/>
      <c r="Q1328" s="315"/>
      <c r="R1328" s="315"/>
      <c r="S1328" s="315"/>
      <c r="T1328" s="315"/>
      <c r="U1328" s="315"/>
      <c r="V1328" s="315"/>
      <c r="W1328" s="315"/>
      <c r="X1328" s="315"/>
      <c r="Y1328" s="315"/>
      <c r="Z1328" s="315"/>
      <c r="AA1328" s="315"/>
    </row>
    <row r="1329" spans="1:27" s="303" customFormat="1" ht="16">
      <c r="A1329" s="340" t="s">
        <v>784</v>
      </c>
      <c r="B1329" s="315"/>
      <c r="C1329" s="315"/>
      <c r="D1329" s="315"/>
      <c r="E1329" s="315"/>
      <c r="F1329" s="315"/>
      <c r="G1329" s="315"/>
      <c r="H1329" s="315"/>
      <c r="I1329" s="315"/>
      <c r="J1329" s="315"/>
      <c r="K1329" s="315"/>
      <c r="L1329" s="315"/>
      <c r="M1329" s="315"/>
      <c r="N1329" s="315"/>
      <c r="O1329" s="315"/>
      <c r="P1329" s="315"/>
      <c r="Q1329" s="315"/>
      <c r="R1329" s="315"/>
      <c r="S1329" s="315"/>
      <c r="T1329" s="315"/>
      <c r="U1329" s="315"/>
      <c r="V1329" s="315"/>
      <c r="W1329" s="315"/>
      <c r="X1329" s="315"/>
      <c r="Y1329" s="315"/>
      <c r="Z1329" s="315"/>
      <c r="AA1329" s="315"/>
    </row>
    <row r="1330" spans="1:27" s="303" customFormat="1" ht="16">
      <c r="A1330" s="315" t="s">
        <v>785</v>
      </c>
      <c r="B1330" s="315"/>
      <c r="C1330" s="315"/>
      <c r="D1330" s="315"/>
      <c r="E1330" s="315"/>
      <c r="F1330" s="315"/>
      <c r="G1330" s="315"/>
      <c r="H1330" s="315"/>
      <c r="I1330" s="315"/>
      <c r="J1330" s="315"/>
      <c r="K1330" s="315"/>
      <c r="L1330" s="315"/>
      <c r="M1330" s="315"/>
      <c r="N1330" s="315"/>
      <c r="O1330" s="315"/>
      <c r="P1330" s="315"/>
      <c r="Q1330" s="315"/>
      <c r="R1330" s="315"/>
      <c r="S1330" s="315"/>
      <c r="T1330" s="315"/>
      <c r="U1330" s="315"/>
      <c r="V1330" s="315"/>
      <c r="W1330" s="315"/>
      <c r="X1330" s="315"/>
      <c r="Y1330" s="315"/>
      <c r="Z1330" s="315"/>
      <c r="AA1330" s="315"/>
    </row>
    <row r="1331" spans="1:27" s="303" customFormat="1" ht="16">
      <c r="A1331" s="315"/>
      <c r="B1331" s="315"/>
      <c r="C1331" s="315"/>
      <c r="D1331" s="315"/>
      <c r="E1331" s="315"/>
      <c r="F1331" s="315"/>
      <c r="G1331" s="315"/>
      <c r="H1331" s="315"/>
      <c r="I1331" s="315"/>
      <c r="J1331" s="315"/>
      <c r="K1331" s="315"/>
      <c r="L1331" s="315"/>
      <c r="M1331" s="315"/>
      <c r="N1331" s="315"/>
      <c r="O1331" s="315"/>
      <c r="P1331" s="315"/>
      <c r="Q1331" s="315"/>
      <c r="R1331" s="315"/>
      <c r="S1331" s="315"/>
      <c r="T1331" s="315"/>
      <c r="U1331" s="315"/>
      <c r="V1331" s="315"/>
      <c r="W1331" s="315"/>
      <c r="X1331" s="315"/>
      <c r="Y1331" s="315"/>
      <c r="Z1331" s="315"/>
      <c r="AA1331" s="315"/>
    </row>
    <row r="1332" spans="1:27" s="303" customFormat="1" ht="16">
      <c r="A1332" s="315"/>
      <c r="B1332" s="315" t="s">
        <v>66</v>
      </c>
      <c r="D1332" s="343">
        <f t="shared" ref="D1332:D1333" si="38">E1256</f>
        <v>120000</v>
      </c>
      <c r="E1332" s="315"/>
      <c r="F1332" s="315"/>
      <c r="G1332" s="315"/>
      <c r="H1332" s="315"/>
      <c r="I1332" s="315"/>
      <c r="J1332" s="315"/>
      <c r="K1332" s="315"/>
      <c r="L1332" s="315"/>
      <c r="M1332" s="315"/>
      <c r="N1332" s="315"/>
      <c r="O1332" s="315"/>
      <c r="P1332" s="315"/>
      <c r="Q1332" s="315"/>
      <c r="R1332" s="315"/>
      <c r="S1332" s="315"/>
      <c r="T1332" s="315"/>
      <c r="U1332" s="315"/>
      <c r="V1332" s="315"/>
      <c r="W1332" s="315"/>
      <c r="X1332" s="315"/>
      <c r="Y1332" s="315"/>
      <c r="Z1332" s="315"/>
      <c r="AA1332" s="315"/>
    </row>
    <row r="1333" spans="1:27" s="303" customFormat="1" ht="16">
      <c r="A1333" s="315"/>
      <c r="B1333" s="315" t="s">
        <v>707</v>
      </c>
      <c r="D1333" s="343">
        <f t="shared" si="38"/>
        <v>300000</v>
      </c>
      <c r="E1333" s="315"/>
      <c r="F1333" s="315"/>
      <c r="G1333" s="315"/>
      <c r="H1333" s="315"/>
      <c r="I1333" s="315"/>
      <c r="J1333" s="315"/>
      <c r="K1333" s="315"/>
      <c r="L1333" s="315"/>
      <c r="M1333" s="315"/>
      <c r="N1333" s="315"/>
      <c r="O1333" s="315"/>
      <c r="P1333" s="315"/>
      <c r="Q1333" s="315"/>
      <c r="R1333" s="315"/>
      <c r="S1333" s="315"/>
      <c r="T1333" s="315"/>
      <c r="U1333" s="315"/>
      <c r="V1333" s="315"/>
      <c r="W1333" s="315"/>
      <c r="X1333" s="315"/>
      <c r="Y1333" s="315"/>
      <c r="Z1333" s="315"/>
      <c r="AA1333" s="315"/>
    </row>
    <row r="1334" spans="1:27" s="303" customFormat="1" ht="16">
      <c r="A1334" s="315"/>
      <c r="B1334" s="315" t="s">
        <v>786</v>
      </c>
      <c r="D1334" s="369">
        <f>D1332+D1333</f>
        <v>420000</v>
      </c>
      <c r="E1334" s="315"/>
      <c r="F1334" s="315"/>
      <c r="G1334" s="315"/>
      <c r="H1334" s="315"/>
      <c r="I1334" s="315"/>
      <c r="J1334" s="315"/>
      <c r="K1334" s="315"/>
      <c r="L1334" s="315"/>
      <c r="M1334" s="315"/>
      <c r="N1334" s="315"/>
      <c r="O1334" s="315"/>
      <c r="P1334" s="315"/>
      <c r="Q1334" s="315"/>
      <c r="R1334" s="315"/>
      <c r="S1334" s="315"/>
      <c r="T1334" s="315"/>
      <c r="U1334" s="315"/>
      <c r="V1334" s="315"/>
      <c r="W1334" s="315"/>
      <c r="X1334" s="315"/>
      <c r="Y1334" s="315"/>
      <c r="Z1334" s="315"/>
      <c r="AA1334" s="315"/>
    </row>
    <row r="1335" spans="1:27" s="303" customFormat="1" ht="16">
      <c r="A1335" s="315"/>
      <c r="B1335" s="315"/>
      <c r="C1335" s="315"/>
      <c r="D1335" s="315"/>
      <c r="E1335" s="315"/>
      <c r="F1335" s="315"/>
      <c r="G1335" s="315"/>
      <c r="H1335" s="315"/>
      <c r="I1335" s="315"/>
      <c r="J1335" s="315"/>
      <c r="K1335" s="315"/>
      <c r="L1335" s="315"/>
      <c r="M1335" s="315"/>
      <c r="N1335" s="315"/>
      <c r="O1335" s="315"/>
      <c r="P1335" s="315"/>
      <c r="Q1335" s="315"/>
      <c r="R1335" s="315"/>
      <c r="S1335" s="315"/>
      <c r="T1335" s="315"/>
      <c r="U1335" s="315"/>
      <c r="V1335" s="315"/>
      <c r="W1335" s="315"/>
      <c r="X1335" s="315"/>
      <c r="Y1335" s="315"/>
      <c r="Z1335" s="315"/>
      <c r="AA1335" s="315"/>
    </row>
    <row r="1336" spans="1:27" s="303" customFormat="1" ht="16">
      <c r="A1336" s="340" t="s">
        <v>787</v>
      </c>
      <c r="B1336" s="340"/>
      <c r="C1336" s="315"/>
      <c r="D1336" s="315"/>
      <c r="E1336" s="315"/>
      <c r="F1336" s="315"/>
      <c r="G1336" s="315"/>
      <c r="H1336" s="315"/>
      <c r="I1336" s="315"/>
      <c r="J1336" s="315"/>
      <c r="K1336" s="315"/>
      <c r="L1336" s="315"/>
      <c r="M1336" s="315"/>
      <c r="N1336" s="315"/>
      <c r="O1336" s="315"/>
      <c r="P1336" s="315"/>
      <c r="Q1336" s="315"/>
      <c r="R1336" s="315"/>
      <c r="S1336" s="315"/>
      <c r="T1336" s="315"/>
      <c r="U1336" s="315"/>
      <c r="V1336" s="315"/>
      <c r="W1336" s="315"/>
      <c r="X1336" s="315"/>
      <c r="Y1336" s="315"/>
      <c r="Z1336" s="315"/>
      <c r="AA1336" s="315"/>
    </row>
    <row r="1337" spans="1:27" s="303" customFormat="1" ht="16">
      <c r="A1337" s="315" t="s">
        <v>788</v>
      </c>
      <c r="B1337" s="315"/>
      <c r="C1337" s="315"/>
      <c r="D1337" s="315"/>
      <c r="E1337" s="315"/>
      <c r="F1337" s="315"/>
      <c r="G1337" s="315"/>
      <c r="H1337" s="315"/>
      <c r="I1337" s="315"/>
      <c r="J1337" s="315"/>
      <c r="K1337" s="315"/>
      <c r="L1337" s="315"/>
      <c r="M1337" s="315"/>
      <c r="N1337" s="315"/>
      <c r="O1337" s="315"/>
      <c r="P1337" s="315"/>
      <c r="Q1337" s="315"/>
      <c r="R1337" s="315"/>
      <c r="S1337" s="315"/>
      <c r="T1337" s="315"/>
      <c r="U1337" s="315"/>
      <c r="V1337" s="315"/>
      <c r="W1337" s="315"/>
      <c r="X1337" s="315"/>
      <c r="Y1337" s="315"/>
      <c r="Z1337" s="315"/>
      <c r="AA1337" s="315"/>
    </row>
    <row r="1338" spans="1:27" s="303" customFormat="1" ht="16">
      <c r="A1338" s="315" t="s">
        <v>789</v>
      </c>
      <c r="B1338" s="315"/>
      <c r="C1338" s="315"/>
      <c r="D1338" s="315"/>
      <c r="E1338" s="315"/>
      <c r="F1338" s="315"/>
      <c r="G1338" s="315"/>
      <c r="H1338" s="315"/>
      <c r="I1338" s="315"/>
      <c r="J1338" s="315"/>
      <c r="K1338" s="315"/>
      <c r="L1338" s="315"/>
      <c r="M1338" s="315"/>
      <c r="N1338" s="315"/>
      <c r="O1338" s="315"/>
      <c r="P1338" s="315"/>
      <c r="Q1338" s="315"/>
      <c r="R1338" s="315"/>
      <c r="S1338" s="315"/>
      <c r="T1338" s="315"/>
      <c r="U1338" s="315"/>
      <c r="V1338" s="315"/>
      <c r="W1338" s="315"/>
      <c r="X1338" s="315"/>
      <c r="Y1338" s="315"/>
      <c r="Z1338" s="315"/>
      <c r="AA1338" s="315"/>
    </row>
    <row r="1339" spans="1:27" s="303" customFormat="1" ht="16">
      <c r="A1339" s="315"/>
      <c r="B1339" s="315"/>
      <c r="C1339" s="315"/>
      <c r="D1339" s="315"/>
      <c r="E1339" s="315"/>
      <c r="F1339" s="315"/>
      <c r="G1339" s="315"/>
      <c r="H1339" s="315"/>
      <c r="I1339" s="315"/>
      <c r="J1339" s="315"/>
      <c r="K1339" s="315"/>
      <c r="L1339" s="315"/>
      <c r="M1339" s="315"/>
      <c r="N1339" s="315"/>
      <c r="O1339" s="315"/>
      <c r="P1339" s="315"/>
      <c r="Q1339" s="315"/>
      <c r="R1339" s="315"/>
      <c r="S1339" s="315"/>
      <c r="T1339" s="315"/>
      <c r="U1339" s="315"/>
      <c r="V1339" s="315"/>
      <c r="W1339" s="315"/>
      <c r="X1339" s="315"/>
      <c r="Y1339" s="315"/>
      <c r="Z1339" s="315"/>
      <c r="AA1339" s="315"/>
    </row>
    <row r="1340" spans="1:27" s="303" customFormat="1" ht="16">
      <c r="A1340" s="315"/>
      <c r="B1340" s="315" t="s">
        <v>790</v>
      </c>
      <c r="D1340" s="343">
        <f>E1254</f>
        <v>500000</v>
      </c>
      <c r="E1340" s="315"/>
      <c r="F1340" s="315"/>
      <c r="G1340" s="315"/>
      <c r="H1340" s="315"/>
      <c r="I1340" s="315"/>
      <c r="J1340" s="315"/>
      <c r="K1340" s="315"/>
      <c r="L1340" s="315"/>
      <c r="M1340" s="315"/>
      <c r="N1340" s="315"/>
      <c r="O1340" s="315"/>
      <c r="P1340" s="315"/>
      <c r="Q1340" s="315"/>
      <c r="R1340" s="315"/>
      <c r="S1340" s="315"/>
      <c r="T1340" s="315"/>
      <c r="U1340" s="315"/>
      <c r="V1340" s="315"/>
      <c r="W1340" s="315"/>
      <c r="X1340" s="315"/>
      <c r="Y1340" s="315"/>
      <c r="Z1340" s="315"/>
      <c r="AA1340" s="315"/>
    </row>
    <row r="1341" spans="1:27" s="303" customFormat="1" ht="16">
      <c r="A1341" s="315"/>
      <c r="B1341" s="315" t="s">
        <v>549</v>
      </c>
      <c r="D1341" s="370">
        <f>E1283</f>
        <v>16000</v>
      </c>
      <c r="E1341" s="315"/>
      <c r="F1341" s="315"/>
      <c r="G1341" s="315"/>
      <c r="H1341" s="315"/>
      <c r="I1341" s="315"/>
      <c r="J1341" s="315"/>
      <c r="K1341" s="315"/>
      <c r="L1341" s="315"/>
      <c r="M1341" s="315"/>
      <c r="N1341" s="315"/>
      <c r="O1341" s="315"/>
      <c r="P1341" s="315"/>
      <c r="Q1341" s="315"/>
      <c r="R1341" s="315"/>
      <c r="S1341" s="315"/>
      <c r="T1341" s="315"/>
      <c r="U1341" s="315"/>
      <c r="V1341" s="315"/>
      <c r="W1341" s="315"/>
      <c r="X1341" s="315"/>
      <c r="Y1341" s="315"/>
      <c r="Z1341" s="315"/>
      <c r="AA1341" s="315"/>
    </row>
    <row r="1342" spans="1:27" s="303" customFormat="1" ht="16">
      <c r="A1342" s="315"/>
      <c r="B1342" s="315" t="s">
        <v>730</v>
      </c>
      <c r="D1342" s="370">
        <f>E1282</f>
        <v>40000</v>
      </c>
      <c r="E1342" s="315"/>
      <c r="F1342" s="315"/>
      <c r="G1342" s="315"/>
      <c r="H1342" s="315"/>
      <c r="I1342" s="315"/>
      <c r="J1342" s="315"/>
      <c r="K1342" s="315"/>
      <c r="L1342" s="315"/>
      <c r="M1342" s="315"/>
      <c r="N1342" s="315"/>
      <c r="O1342" s="315"/>
      <c r="P1342" s="315"/>
      <c r="Q1342" s="315"/>
      <c r="R1342" s="315"/>
      <c r="S1342" s="315"/>
      <c r="T1342" s="315"/>
      <c r="U1342" s="315"/>
      <c r="V1342" s="315"/>
      <c r="W1342" s="315"/>
      <c r="X1342" s="315"/>
      <c r="Y1342" s="315"/>
      <c r="Z1342" s="315"/>
      <c r="AA1342" s="315"/>
    </row>
    <row r="1343" spans="1:27" s="303" customFormat="1" ht="16">
      <c r="A1343" s="315"/>
      <c r="B1343" s="315" t="s">
        <v>706</v>
      </c>
      <c r="D1343" s="343">
        <f>E1255</f>
        <v>-30000</v>
      </c>
      <c r="E1343" s="315"/>
      <c r="F1343" s="315"/>
      <c r="G1343" s="315"/>
      <c r="H1343" s="315"/>
      <c r="I1343" s="315"/>
      <c r="J1343" s="315"/>
      <c r="K1343" s="315"/>
      <c r="L1343" s="315"/>
      <c r="M1343" s="315"/>
      <c r="N1343" s="315"/>
      <c r="O1343" s="315"/>
      <c r="P1343" s="315"/>
      <c r="Q1343" s="315"/>
      <c r="R1343" s="315"/>
      <c r="S1343" s="315"/>
      <c r="T1343" s="315"/>
      <c r="U1343" s="315"/>
      <c r="V1343" s="315"/>
      <c r="W1343" s="315"/>
      <c r="X1343" s="315"/>
      <c r="Y1343" s="315"/>
      <c r="Z1343" s="315"/>
      <c r="AA1343" s="315"/>
    </row>
    <row r="1344" spans="1:27" s="303" customFormat="1" ht="16">
      <c r="A1344" s="315"/>
      <c r="B1344" s="315" t="s">
        <v>791</v>
      </c>
      <c r="D1344" s="369">
        <f>SUM(D1340:D1343)</f>
        <v>526000</v>
      </c>
      <c r="E1344" s="315"/>
      <c r="F1344" s="315"/>
      <c r="G1344" s="315"/>
      <c r="H1344" s="315"/>
      <c r="I1344" s="315"/>
      <c r="J1344" s="315"/>
      <c r="K1344" s="315"/>
      <c r="L1344" s="315"/>
      <c r="M1344" s="315"/>
      <c r="N1344" s="315"/>
      <c r="O1344" s="315"/>
      <c r="P1344" s="315"/>
      <c r="Q1344" s="315"/>
      <c r="R1344" s="315"/>
      <c r="S1344" s="315"/>
      <c r="T1344" s="315"/>
      <c r="U1344" s="315"/>
      <c r="V1344" s="315"/>
      <c r="W1344" s="315"/>
      <c r="X1344" s="315"/>
      <c r="Y1344" s="315"/>
      <c r="Z1344" s="315"/>
      <c r="AA1344" s="315"/>
    </row>
    <row r="1345" spans="1:27" s="303" customFormat="1" ht="16">
      <c r="A1345" s="315"/>
      <c r="B1345" s="315"/>
      <c r="C1345" s="315"/>
      <c r="D1345" s="315"/>
      <c r="E1345" s="315"/>
      <c r="F1345" s="315"/>
      <c r="G1345" s="315"/>
      <c r="H1345" s="315"/>
      <c r="I1345" s="315"/>
      <c r="J1345" s="315"/>
      <c r="K1345" s="315"/>
      <c r="L1345" s="315"/>
      <c r="M1345" s="315"/>
      <c r="N1345" s="315"/>
      <c r="O1345" s="315"/>
      <c r="P1345" s="315"/>
      <c r="Q1345" s="315"/>
      <c r="R1345" s="315"/>
      <c r="S1345" s="315"/>
      <c r="T1345" s="315"/>
      <c r="U1345" s="315"/>
      <c r="V1345" s="315"/>
      <c r="W1345" s="315"/>
      <c r="X1345" s="315"/>
      <c r="Y1345" s="315"/>
      <c r="Z1345" s="315"/>
      <c r="AA1345" s="315"/>
    </row>
    <row r="1346" spans="1:27" s="303" customFormat="1" ht="16">
      <c r="A1346" s="340" t="s">
        <v>792</v>
      </c>
      <c r="B1346" s="340"/>
      <c r="C1346" s="315"/>
      <c r="D1346" s="315"/>
      <c r="E1346" s="315"/>
      <c r="F1346" s="315"/>
      <c r="G1346" s="315"/>
      <c r="H1346" s="315"/>
      <c r="I1346" s="315"/>
      <c r="J1346" s="315"/>
      <c r="K1346" s="315"/>
      <c r="L1346" s="315"/>
      <c r="M1346" s="315"/>
      <c r="N1346" s="315"/>
      <c r="O1346" s="315"/>
      <c r="P1346" s="315"/>
      <c r="Q1346" s="315"/>
      <c r="R1346" s="315"/>
      <c r="S1346" s="315"/>
      <c r="T1346" s="315"/>
      <c r="U1346" s="315"/>
      <c r="V1346" s="315"/>
      <c r="W1346" s="315"/>
      <c r="X1346" s="315"/>
      <c r="Y1346" s="315"/>
      <c r="Z1346" s="315"/>
      <c r="AA1346" s="315"/>
    </row>
    <row r="1347" spans="1:27" s="303" customFormat="1" ht="16">
      <c r="A1347" s="315" t="s">
        <v>793</v>
      </c>
      <c r="B1347" s="315"/>
      <c r="C1347" s="315"/>
      <c r="D1347" s="315"/>
      <c r="E1347" s="315"/>
      <c r="F1347" s="315"/>
      <c r="G1347" s="315"/>
      <c r="H1347" s="315"/>
      <c r="I1347" s="315"/>
      <c r="J1347" s="315"/>
      <c r="K1347" s="315"/>
      <c r="L1347" s="315"/>
      <c r="M1347" s="315"/>
      <c r="N1347" s="315"/>
      <c r="O1347" s="315"/>
      <c r="P1347" s="315"/>
      <c r="Q1347" s="315"/>
      <c r="R1347" s="315"/>
      <c r="S1347" s="315"/>
      <c r="T1347" s="315"/>
      <c r="U1347" s="315"/>
      <c r="V1347" s="315"/>
      <c r="W1347" s="315"/>
      <c r="X1347" s="315"/>
      <c r="Y1347" s="315"/>
      <c r="Z1347" s="315"/>
      <c r="AA1347" s="315"/>
    </row>
    <row r="1348" spans="1:27" s="303" customFormat="1" ht="16">
      <c r="A1348" s="315" t="s">
        <v>794</v>
      </c>
      <c r="B1348" s="315"/>
      <c r="C1348" s="315"/>
      <c r="D1348" s="315"/>
      <c r="E1348" s="315"/>
      <c r="F1348" s="315"/>
      <c r="G1348" s="315"/>
      <c r="H1348" s="315"/>
      <c r="I1348" s="315"/>
      <c r="J1348" s="315"/>
      <c r="K1348" s="315"/>
      <c r="L1348" s="315"/>
      <c r="M1348" s="315"/>
      <c r="N1348" s="315"/>
      <c r="O1348" s="315"/>
      <c r="P1348" s="315"/>
      <c r="Q1348" s="315"/>
      <c r="R1348" s="315"/>
      <c r="S1348" s="315"/>
      <c r="T1348" s="315"/>
      <c r="U1348" s="315"/>
      <c r="V1348" s="315"/>
      <c r="W1348" s="315"/>
      <c r="X1348" s="315"/>
      <c r="Y1348" s="315"/>
      <c r="Z1348" s="315"/>
      <c r="AA1348" s="315"/>
    </row>
    <row r="1349" spans="1:27" s="303" customFormat="1" ht="16">
      <c r="A1349" s="315" t="s">
        <v>795</v>
      </c>
      <c r="B1349" s="315"/>
      <c r="C1349" s="315"/>
      <c r="D1349" s="315"/>
      <c r="E1349" s="315"/>
      <c r="F1349" s="315"/>
      <c r="G1349" s="315"/>
      <c r="H1349" s="315"/>
      <c r="I1349" s="315"/>
      <c r="J1349" s="315"/>
      <c r="K1349" s="315"/>
      <c r="L1349" s="315"/>
      <c r="M1349" s="315"/>
      <c r="N1349" s="315"/>
      <c r="O1349" s="315"/>
      <c r="P1349" s="315"/>
      <c r="Q1349" s="315"/>
      <c r="R1349" s="315"/>
      <c r="S1349" s="315"/>
      <c r="T1349" s="315"/>
      <c r="U1349" s="315"/>
      <c r="V1349" s="315"/>
      <c r="W1349" s="315"/>
      <c r="X1349" s="315"/>
      <c r="Y1349" s="315"/>
      <c r="Z1349" s="315"/>
      <c r="AA1349" s="315"/>
    </row>
    <row r="1350" spans="1:27" s="303" customFormat="1" ht="16">
      <c r="A1350" s="315"/>
      <c r="B1350" s="315"/>
      <c r="C1350" s="315"/>
      <c r="D1350" s="315"/>
      <c r="E1350" s="315"/>
      <c r="F1350" s="315"/>
      <c r="G1350" s="315"/>
      <c r="H1350" s="315"/>
      <c r="I1350" s="315"/>
      <c r="J1350" s="315"/>
      <c r="K1350" s="315"/>
      <c r="L1350" s="315"/>
      <c r="M1350" s="315"/>
      <c r="N1350" s="315"/>
      <c r="O1350" s="315"/>
      <c r="P1350" s="315"/>
      <c r="Q1350" s="315"/>
      <c r="R1350" s="315"/>
      <c r="S1350" s="315"/>
      <c r="T1350" s="315"/>
      <c r="U1350" s="315"/>
      <c r="V1350" s="315"/>
      <c r="W1350" s="315"/>
      <c r="X1350" s="315"/>
      <c r="Y1350" s="315"/>
      <c r="Z1350" s="315"/>
      <c r="AA1350" s="315"/>
    </row>
    <row r="1351" spans="1:27" s="303" customFormat="1" ht="16">
      <c r="A1351" s="315"/>
      <c r="B1351" s="315" t="s">
        <v>553</v>
      </c>
      <c r="D1351" s="343">
        <f>E1259</f>
        <v>12000</v>
      </c>
      <c r="E1351" s="315"/>
      <c r="F1351" s="315"/>
      <c r="G1351" s="315"/>
      <c r="H1351" s="315"/>
      <c r="I1351" s="315"/>
      <c r="J1351" s="315"/>
      <c r="K1351" s="315"/>
      <c r="L1351" s="315"/>
      <c r="M1351" s="315"/>
      <c r="N1351" s="315"/>
      <c r="O1351" s="315"/>
      <c r="P1351" s="315"/>
      <c r="Q1351" s="315"/>
      <c r="R1351" s="315"/>
      <c r="S1351" s="315"/>
      <c r="T1351" s="315"/>
      <c r="U1351" s="315"/>
      <c r="V1351" s="315"/>
      <c r="W1351" s="315"/>
      <c r="X1351" s="315"/>
      <c r="Y1351" s="315"/>
      <c r="Z1351" s="315"/>
      <c r="AA1351" s="315"/>
    </row>
    <row r="1352" spans="1:27" s="303" customFormat="1" ht="16">
      <c r="A1352" s="315"/>
      <c r="B1352" s="315" t="s">
        <v>736</v>
      </c>
      <c r="D1352" s="370">
        <f>E1288</f>
        <v>18000</v>
      </c>
      <c r="E1352" s="315"/>
      <c r="F1352" s="315"/>
      <c r="G1352" s="315"/>
      <c r="H1352" s="315"/>
      <c r="I1352" s="315"/>
      <c r="J1352" s="315"/>
      <c r="K1352" s="315"/>
      <c r="L1352" s="315"/>
      <c r="M1352" s="315"/>
      <c r="N1352" s="315"/>
      <c r="O1352" s="315"/>
      <c r="P1352" s="315"/>
      <c r="Q1352" s="315"/>
      <c r="R1352" s="315"/>
      <c r="S1352" s="315"/>
      <c r="T1352" s="315"/>
      <c r="U1352" s="315"/>
      <c r="V1352" s="315"/>
      <c r="W1352" s="315"/>
      <c r="X1352" s="315"/>
      <c r="Y1352" s="315"/>
      <c r="Z1352" s="315"/>
      <c r="AA1352" s="315"/>
    </row>
    <row r="1353" spans="1:27" s="303" customFormat="1" ht="16">
      <c r="A1353" s="315"/>
      <c r="B1353" s="315" t="s">
        <v>721</v>
      </c>
      <c r="D1353" s="370">
        <f>E1275</f>
        <v>15000</v>
      </c>
      <c r="E1353" s="315"/>
      <c r="F1353" s="315"/>
      <c r="G1353" s="315"/>
      <c r="H1353" s="315"/>
      <c r="I1353" s="315"/>
      <c r="J1353" s="315"/>
      <c r="K1353" s="315"/>
      <c r="L1353" s="315"/>
      <c r="M1353" s="315"/>
      <c r="N1353" s="315"/>
      <c r="O1353" s="315"/>
      <c r="P1353" s="315"/>
      <c r="Q1353" s="315"/>
      <c r="R1353" s="315"/>
      <c r="S1353" s="315"/>
      <c r="T1353" s="315"/>
      <c r="U1353" s="315"/>
      <c r="V1353" s="315"/>
      <c r="W1353" s="315"/>
      <c r="X1353" s="315"/>
      <c r="Y1353" s="315"/>
      <c r="Z1353" s="315"/>
      <c r="AA1353" s="315"/>
    </row>
    <row r="1354" spans="1:27" s="303" customFormat="1" ht="16">
      <c r="A1354" s="315"/>
      <c r="B1354" s="315" t="s">
        <v>796</v>
      </c>
      <c r="D1354" s="371">
        <f>SUM(D1350:D1353)</f>
        <v>45000</v>
      </c>
      <c r="E1354" s="315"/>
      <c r="F1354" s="315"/>
      <c r="G1354" s="315"/>
      <c r="H1354" s="315"/>
      <c r="I1354" s="315"/>
      <c r="J1354" s="315"/>
      <c r="K1354" s="315"/>
      <c r="L1354" s="315"/>
      <c r="M1354" s="315"/>
      <c r="N1354" s="315"/>
      <c r="O1354" s="315"/>
      <c r="P1354" s="315"/>
      <c r="Q1354" s="315"/>
      <c r="R1354" s="315"/>
      <c r="S1354" s="315"/>
      <c r="T1354" s="315"/>
      <c r="U1354" s="315"/>
      <c r="V1354" s="315"/>
      <c r="W1354" s="315"/>
      <c r="X1354" s="315"/>
      <c r="Y1354" s="315"/>
      <c r="Z1354" s="315"/>
      <c r="AA1354" s="315"/>
    </row>
    <row r="1355" spans="1:27" s="303" customFormat="1" ht="16">
      <c r="A1355" s="315"/>
      <c r="B1355" s="315"/>
      <c r="C1355" s="315"/>
      <c r="D1355" s="315"/>
      <c r="E1355" s="315"/>
      <c r="F1355" s="315"/>
      <c r="G1355" s="315"/>
      <c r="H1355" s="315"/>
      <c r="I1355" s="315"/>
      <c r="J1355" s="315"/>
      <c r="K1355" s="315"/>
      <c r="L1355" s="315"/>
      <c r="M1355" s="315"/>
      <c r="N1355" s="315"/>
      <c r="O1355" s="315"/>
      <c r="P1355" s="315"/>
      <c r="Q1355" s="315"/>
      <c r="R1355" s="315"/>
      <c r="S1355" s="315"/>
      <c r="T1355" s="315"/>
      <c r="U1355" s="315"/>
      <c r="V1355" s="315"/>
      <c r="W1355" s="315"/>
      <c r="X1355" s="315"/>
      <c r="Y1355" s="315"/>
      <c r="Z1355" s="315"/>
      <c r="AA1355" s="315"/>
    </row>
    <row r="1356" spans="1:27" s="303" customFormat="1" ht="16">
      <c r="A1356" s="340" t="s">
        <v>512</v>
      </c>
      <c r="B1356" s="340"/>
      <c r="C1356" s="315"/>
      <c r="D1356" s="315"/>
      <c r="E1356" s="315"/>
      <c r="F1356" s="315"/>
      <c r="G1356" s="315"/>
      <c r="H1356" s="315"/>
      <c r="I1356" s="315"/>
      <c r="J1356" s="315"/>
      <c r="K1356" s="315"/>
      <c r="L1356" s="315"/>
      <c r="M1356" s="315"/>
      <c r="N1356" s="315"/>
      <c r="O1356" s="315"/>
      <c r="P1356" s="315"/>
      <c r="Q1356" s="315"/>
      <c r="R1356" s="315"/>
      <c r="S1356" s="315"/>
      <c r="T1356" s="315"/>
      <c r="U1356" s="315"/>
      <c r="V1356" s="315"/>
      <c r="W1356" s="315"/>
      <c r="X1356" s="315"/>
      <c r="Y1356" s="315"/>
      <c r="Z1356" s="315"/>
      <c r="AA1356" s="315"/>
    </row>
    <row r="1357" spans="1:27" s="303" customFormat="1" ht="16">
      <c r="A1357" s="315" t="s">
        <v>797</v>
      </c>
      <c r="B1357" s="315"/>
      <c r="C1357" s="315"/>
      <c r="D1357" s="315"/>
      <c r="E1357" s="315"/>
      <c r="F1357" s="315"/>
      <c r="G1357" s="315"/>
      <c r="H1357" s="315"/>
      <c r="I1357" s="315"/>
      <c r="J1357" s="315"/>
      <c r="K1357" s="315"/>
      <c r="L1357" s="315"/>
      <c r="M1357" s="315"/>
      <c r="N1357" s="315"/>
      <c r="O1357" s="315"/>
      <c r="P1357" s="315"/>
      <c r="Q1357" s="315"/>
      <c r="R1357" s="315"/>
      <c r="S1357" s="315"/>
      <c r="T1357" s="315"/>
      <c r="U1357" s="315"/>
      <c r="V1357" s="315"/>
      <c r="W1357" s="315"/>
      <c r="X1357" s="315"/>
      <c r="Y1357" s="315"/>
      <c r="Z1357" s="315"/>
      <c r="AA1357" s="315"/>
    </row>
    <row r="1358" spans="1:27" s="303" customFormat="1" ht="16">
      <c r="A1358" s="315" t="s">
        <v>798</v>
      </c>
      <c r="B1358" s="315"/>
      <c r="C1358" s="315"/>
      <c r="D1358" s="315"/>
      <c r="E1358" s="315"/>
      <c r="F1358" s="315"/>
      <c r="G1358" s="315"/>
      <c r="H1358" s="315"/>
      <c r="I1358" s="315"/>
      <c r="J1358" s="315"/>
      <c r="K1358" s="315"/>
      <c r="L1358" s="315"/>
      <c r="M1358" s="315"/>
      <c r="N1358" s="315"/>
      <c r="O1358" s="315"/>
      <c r="P1358" s="315"/>
      <c r="Q1358" s="315"/>
      <c r="R1358" s="315"/>
      <c r="S1358" s="315"/>
      <c r="T1358" s="315"/>
      <c r="U1358" s="315"/>
      <c r="V1358" s="315"/>
      <c r="W1358" s="315"/>
      <c r="X1358" s="315"/>
      <c r="Y1358" s="315"/>
      <c r="Z1358" s="315"/>
      <c r="AA1358" s="315"/>
    </row>
    <row r="1359" spans="1:27" s="303" customFormat="1" ht="16">
      <c r="A1359" s="315"/>
      <c r="B1359" s="315"/>
      <c r="C1359" s="315"/>
      <c r="D1359" s="315"/>
      <c r="E1359" s="315"/>
      <c r="F1359" s="315"/>
      <c r="G1359" s="315"/>
      <c r="H1359" s="315"/>
      <c r="I1359" s="315"/>
      <c r="J1359" s="315"/>
      <c r="K1359" s="315"/>
      <c r="L1359" s="315"/>
      <c r="M1359" s="315"/>
      <c r="N1359" s="315"/>
      <c r="O1359" s="315"/>
      <c r="P1359" s="315"/>
      <c r="Q1359" s="315"/>
      <c r="R1359" s="315"/>
      <c r="S1359" s="315"/>
      <c r="T1359" s="315"/>
      <c r="U1359" s="315"/>
      <c r="V1359" s="315"/>
      <c r="W1359" s="315"/>
      <c r="X1359" s="315"/>
      <c r="Y1359" s="315"/>
      <c r="Z1359" s="315"/>
      <c r="AA1359" s="315"/>
    </row>
    <row r="1360" spans="1:27" s="303" customFormat="1" ht="16">
      <c r="A1360" s="315"/>
      <c r="B1360" s="304" t="s">
        <v>799</v>
      </c>
      <c r="C1360" s="306"/>
      <c r="D1360" s="307">
        <v>320000</v>
      </c>
      <c r="F1360" s="315"/>
      <c r="G1360" s="315"/>
      <c r="H1360" s="315"/>
      <c r="I1360" s="315"/>
      <c r="J1360" s="315"/>
      <c r="K1360" s="315"/>
      <c r="L1360" s="315"/>
      <c r="M1360" s="315"/>
      <c r="N1360" s="315"/>
      <c r="O1360" s="315"/>
      <c r="P1360" s="315"/>
      <c r="Q1360" s="315"/>
      <c r="R1360" s="315"/>
      <c r="S1360" s="315"/>
      <c r="T1360" s="315"/>
      <c r="U1360" s="315"/>
      <c r="V1360" s="315"/>
      <c r="W1360" s="315"/>
      <c r="X1360" s="315"/>
      <c r="Y1360" s="315"/>
      <c r="Z1360" s="315"/>
      <c r="AA1360" s="315"/>
    </row>
    <row r="1361" spans="1:27" s="303" customFormat="1" ht="16">
      <c r="A1361" s="315"/>
      <c r="B1361" s="304" t="s">
        <v>712</v>
      </c>
      <c r="C1361" s="306"/>
      <c r="D1361" s="307">
        <v>-20000</v>
      </c>
      <c r="F1361" s="315"/>
      <c r="G1361" s="315"/>
      <c r="H1361" s="315"/>
      <c r="I1361" s="315"/>
      <c r="J1361" s="315"/>
      <c r="K1361" s="315"/>
      <c r="L1361" s="315"/>
      <c r="M1361" s="315"/>
      <c r="N1361" s="315"/>
      <c r="O1361" s="315"/>
      <c r="P1361" s="315"/>
      <c r="Q1361" s="315"/>
      <c r="R1361" s="315"/>
      <c r="S1361" s="315"/>
      <c r="T1361" s="315"/>
      <c r="U1361" s="315"/>
      <c r="V1361" s="315"/>
      <c r="W1361" s="315"/>
      <c r="X1361" s="315"/>
      <c r="Y1361" s="315"/>
      <c r="Z1361" s="315"/>
      <c r="AA1361" s="315"/>
    </row>
    <row r="1362" spans="1:27" s="303" customFormat="1" ht="16">
      <c r="A1362" s="315"/>
      <c r="B1362" s="315" t="s">
        <v>800</v>
      </c>
      <c r="C1362" s="315"/>
      <c r="D1362" s="369">
        <f>SUM(D1358:D1361)</f>
        <v>300000</v>
      </c>
      <c r="E1362" s="315"/>
      <c r="F1362" s="315"/>
      <c r="G1362" s="315"/>
      <c r="H1362" s="315"/>
      <c r="I1362" s="315"/>
      <c r="J1362" s="315"/>
      <c r="K1362" s="315"/>
      <c r="L1362" s="315"/>
      <c r="M1362" s="315"/>
      <c r="N1362" s="315"/>
      <c r="O1362" s="315"/>
      <c r="P1362" s="315"/>
      <c r="Q1362" s="315"/>
      <c r="R1362" s="315"/>
      <c r="S1362" s="315"/>
      <c r="T1362" s="315"/>
      <c r="U1362" s="315"/>
      <c r="V1362" s="315"/>
      <c r="W1362" s="315"/>
      <c r="X1362" s="315"/>
      <c r="Y1362" s="315"/>
      <c r="Z1362" s="315"/>
      <c r="AA1362" s="315"/>
    </row>
    <row r="1363" spans="1:27" s="303" customFormat="1" ht="16">
      <c r="A1363" s="315"/>
      <c r="B1363" s="315"/>
      <c r="C1363" s="315"/>
      <c r="D1363" s="315"/>
      <c r="E1363" s="315"/>
      <c r="F1363" s="315"/>
      <c r="G1363" s="315"/>
      <c r="H1363" s="315"/>
      <c r="I1363" s="315"/>
      <c r="J1363" s="315"/>
      <c r="K1363" s="315"/>
      <c r="L1363" s="315"/>
      <c r="M1363" s="315"/>
      <c r="N1363" s="315"/>
      <c r="O1363" s="315"/>
      <c r="P1363" s="315"/>
      <c r="Q1363" s="315"/>
      <c r="R1363" s="315"/>
      <c r="S1363" s="315"/>
      <c r="T1363" s="315"/>
      <c r="U1363" s="315"/>
      <c r="V1363" s="315"/>
      <c r="W1363" s="315"/>
      <c r="X1363" s="315"/>
      <c r="Y1363" s="315"/>
      <c r="Z1363" s="315"/>
      <c r="AA1363" s="315"/>
    </row>
    <row r="1364" spans="1:27" s="303" customFormat="1" ht="16">
      <c r="A1364" s="340" t="s">
        <v>801</v>
      </c>
      <c r="B1364" s="340"/>
      <c r="C1364" s="315"/>
      <c r="D1364" s="315"/>
      <c r="E1364" s="315"/>
      <c r="F1364" s="315"/>
      <c r="G1364" s="315"/>
      <c r="H1364" s="315"/>
      <c r="I1364" s="315"/>
      <c r="J1364" s="315"/>
      <c r="K1364" s="315"/>
      <c r="L1364" s="315"/>
      <c r="M1364" s="315"/>
      <c r="N1364" s="315"/>
      <c r="O1364" s="315"/>
      <c r="P1364" s="315"/>
      <c r="Q1364" s="315"/>
      <c r="R1364" s="315"/>
      <c r="S1364" s="315"/>
      <c r="T1364" s="315"/>
      <c r="U1364" s="315"/>
      <c r="V1364" s="315"/>
      <c r="W1364" s="315"/>
      <c r="X1364" s="315"/>
      <c r="Y1364" s="315"/>
      <c r="Z1364" s="315"/>
      <c r="AA1364" s="315"/>
    </row>
    <row r="1365" spans="1:27" s="303" customFormat="1" ht="16">
      <c r="A1365" s="315" t="s">
        <v>802</v>
      </c>
      <c r="B1365" s="315"/>
      <c r="C1365" s="315"/>
      <c r="D1365" s="315"/>
      <c r="E1365" s="315"/>
      <c r="F1365" s="315"/>
      <c r="G1365" s="315"/>
      <c r="H1365" s="315"/>
      <c r="I1365" s="315"/>
      <c r="J1365" s="315"/>
      <c r="K1365" s="315"/>
      <c r="L1365" s="315"/>
      <c r="M1365" s="315"/>
      <c r="N1365" s="315"/>
      <c r="O1365" s="315"/>
      <c r="P1365" s="315"/>
      <c r="Q1365" s="315"/>
      <c r="R1365" s="315"/>
      <c r="S1365" s="315"/>
      <c r="T1365" s="315"/>
      <c r="U1365" s="315"/>
      <c r="V1365" s="315"/>
      <c r="W1365" s="315"/>
      <c r="X1365" s="315"/>
      <c r="Y1365" s="315"/>
      <c r="Z1365" s="315"/>
      <c r="AA1365" s="315"/>
    </row>
    <row r="1366" spans="1:27" s="303" customFormat="1" ht="16">
      <c r="A1366" s="315" t="s">
        <v>803</v>
      </c>
      <c r="B1366" s="315"/>
      <c r="C1366" s="315"/>
      <c r="D1366" s="315"/>
      <c r="E1366" s="315"/>
      <c r="F1366" s="315"/>
      <c r="G1366" s="315"/>
      <c r="H1366" s="315"/>
      <c r="I1366" s="315"/>
      <c r="J1366" s="315"/>
      <c r="K1366" s="315"/>
      <c r="L1366" s="315"/>
      <c r="M1366" s="315"/>
      <c r="N1366" s="315"/>
      <c r="O1366" s="315"/>
      <c r="P1366" s="315"/>
      <c r="Q1366" s="315"/>
      <c r="R1366" s="315"/>
      <c r="S1366" s="315"/>
      <c r="T1366" s="315"/>
      <c r="U1366" s="315"/>
      <c r="V1366" s="315"/>
      <c r="W1366" s="315"/>
      <c r="X1366" s="315"/>
      <c r="Y1366" s="315"/>
      <c r="Z1366" s="315"/>
      <c r="AA1366" s="315"/>
    </row>
    <row r="1367" spans="1:27" s="303" customFormat="1" ht="16">
      <c r="A1367" s="315"/>
      <c r="B1367" s="315"/>
      <c r="C1367" s="315"/>
      <c r="D1367" s="315"/>
      <c r="E1367" s="315"/>
      <c r="F1367" s="315"/>
      <c r="G1367" s="315"/>
      <c r="H1367" s="315"/>
      <c r="I1367" s="315"/>
      <c r="J1367" s="315"/>
      <c r="K1367" s="315"/>
      <c r="L1367" s="315"/>
      <c r="M1367" s="315"/>
      <c r="N1367" s="315"/>
      <c r="O1367" s="315"/>
      <c r="P1367" s="315"/>
      <c r="Q1367" s="315"/>
      <c r="R1367" s="315"/>
      <c r="S1367" s="315"/>
      <c r="T1367" s="315"/>
      <c r="U1367" s="315"/>
      <c r="V1367" s="315"/>
      <c r="W1367" s="315"/>
      <c r="X1367" s="315"/>
      <c r="Y1367" s="315"/>
      <c r="Z1367" s="315"/>
      <c r="AA1367" s="315"/>
    </row>
    <row r="1368" spans="1:27" s="303" customFormat="1" ht="16">
      <c r="B1368" s="304" t="s">
        <v>804</v>
      </c>
      <c r="C1368" s="306"/>
      <c r="D1368" s="372">
        <v>160000</v>
      </c>
      <c r="E1368" s="306"/>
      <c r="F1368" s="372"/>
      <c r="G1368" s="315"/>
      <c r="H1368" s="315"/>
      <c r="I1368" s="315"/>
      <c r="J1368" s="315"/>
      <c r="K1368" s="315"/>
      <c r="L1368" s="315"/>
      <c r="M1368" s="315"/>
      <c r="N1368" s="315"/>
      <c r="O1368" s="315"/>
      <c r="P1368" s="315"/>
      <c r="Q1368" s="315"/>
      <c r="R1368" s="315"/>
      <c r="S1368" s="315"/>
      <c r="T1368" s="315"/>
      <c r="U1368" s="315"/>
      <c r="V1368" s="315"/>
      <c r="W1368" s="315"/>
      <c r="X1368" s="315"/>
      <c r="Y1368" s="315"/>
      <c r="Z1368" s="315"/>
      <c r="AA1368" s="315"/>
    </row>
    <row r="1369" spans="1:27" s="303" customFormat="1" ht="16">
      <c r="B1369" s="304" t="s">
        <v>713</v>
      </c>
      <c r="C1369" s="306"/>
      <c r="D1369" s="373">
        <v>34000</v>
      </c>
      <c r="E1369" s="306"/>
      <c r="F1369" s="373"/>
      <c r="G1369" s="315"/>
      <c r="H1369" s="315"/>
      <c r="I1369" s="315"/>
      <c r="J1369" s="315"/>
      <c r="K1369" s="315"/>
      <c r="L1369" s="315"/>
      <c r="M1369" s="315"/>
      <c r="N1369" s="315"/>
      <c r="O1369" s="315"/>
      <c r="P1369" s="315"/>
      <c r="Q1369" s="315"/>
      <c r="R1369" s="315"/>
      <c r="S1369" s="315"/>
      <c r="T1369" s="315"/>
      <c r="U1369" s="315"/>
      <c r="V1369" s="315"/>
      <c r="W1369" s="315"/>
      <c r="X1369" s="315"/>
      <c r="Y1369" s="315"/>
      <c r="Z1369" s="315"/>
      <c r="AA1369" s="315"/>
    </row>
    <row r="1370" spans="1:27" s="303" customFormat="1" ht="16">
      <c r="B1370" s="304" t="s">
        <v>714</v>
      </c>
      <c r="C1370" s="306"/>
      <c r="D1370" s="373">
        <v>22000</v>
      </c>
      <c r="E1370" s="306"/>
      <c r="F1370" s="373"/>
      <c r="G1370" s="315"/>
      <c r="H1370" s="315"/>
      <c r="I1370" s="315"/>
      <c r="J1370" s="315"/>
      <c r="K1370" s="315"/>
      <c r="L1370" s="315"/>
      <c r="M1370" s="315"/>
      <c r="N1370" s="315"/>
      <c r="O1370" s="315"/>
      <c r="P1370" s="315"/>
      <c r="Q1370" s="315"/>
      <c r="R1370" s="315"/>
      <c r="S1370" s="315"/>
      <c r="T1370" s="315"/>
      <c r="U1370" s="315"/>
      <c r="V1370" s="315"/>
      <c r="W1370" s="315"/>
      <c r="X1370" s="315"/>
      <c r="Y1370" s="315"/>
      <c r="Z1370" s="315"/>
      <c r="AA1370" s="315"/>
    </row>
    <row r="1371" spans="1:27" s="303" customFormat="1" ht="16">
      <c r="A1371" s="315"/>
      <c r="B1371" s="315" t="s">
        <v>780</v>
      </c>
      <c r="C1371" s="315"/>
      <c r="D1371" s="369">
        <f>SUM(D1367:D1370)</f>
        <v>216000</v>
      </c>
      <c r="E1371" s="315"/>
      <c r="F1371" s="315"/>
      <c r="G1371" s="315"/>
      <c r="H1371" s="315"/>
      <c r="I1371" s="315"/>
      <c r="J1371" s="315"/>
      <c r="K1371" s="315"/>
      <c r="L1371" s="315"/>
      <c r="M1371" s="315"/>
      <c r="N1371" s="315"/>
      <c r="O1371" s="315"/>
      <c r="P1371" s="315"/>
      <c r="Q1371" s="315"/>
      <c r="R1371" s="315"/>
      <c r="S1371" s="315"/>
      <c r="T1371" s="315"/>
      <c r="U1371" s="315"/>
      <c r="V1371" s="315"/>
      <c r="W1371" s="315"/>
      <c r="X1371" s="315"/>
      <c r="Y1371" s="315"/>
      <c r="Z1371" s="315"/>
      <c r="AA1371" s="315"/>
    </row>
    <row r="1372" spans="1:27" s="303" customFormat="1" ht="16">
      <c r="A1372" s="315"/>
      <c r="B1372" s="315"/>
      <c r="C1372" s="315"/>
      <c r="D1372" s="315"/>
      <c r="E1372" s="315"/>
      <c r="F1372" s="315"/>
      <c r="G1372" s="315"/>
      <c r="H1372" s="315"/>
      <c r="I1372" s="315"/>
      <c r="J1372" s="315"/>
      <c r="K1372" s="315"/>
      <c r="L1372" s="315"/>
      <c r="M1372" s="315"/>
      <c r="N1372" s="315"/>
      <c r="O1372" s="315"/>
      <c r="P1372" s="315"/>
      <c r="Q1372" s="315"/>
      <c r="R1372" s="315"/>
      <c r="S1372" s="315"/>
      <c r="T1372" s="315"/>
      <c r="U1372" s="315"/>
      <c r="V1372" s="315"/>
      <c r="W1372" s="315"/>
      <c r="X1372" s="315"/>
      <c r="Y1372" s="315"/>
      <c r="Z1372" s="315"/>
      <c r="AA1372" s="315"/>
    </row>
    <row r="1373" spans="1:27" s="303" customFormat="1" ht="16">
      <c r="A1373" s="340" t="s">
        <v>805</v>
      </c>
      <c r="B1373" s="340"/>
      <c r="C1373" s="315"/>
      <c r="D1373" s="315"/>
      <c r="E1373" s="315"/>
      <c r="F1373" s="315"/>
      <c r="G1373" s="315"/>
      <c r="H1373" s="315"/>
      <c r="I1373" s="315"/>
      <c r="J1373" s="315"/>
      <c r="K1373" s="315"/>
      <c r="L1373" s="315"/>
      <c r="M1373" s="315"/>
      <c r="N1373" s="315"/>
      <c r="O1373" s="315"/>
      <c r="P1373" s="315"/>
      <c r="Q1373" s="315"/>
      <c r="R1373" s="315"/>
      <c r="S1373" s="315"/>
      <c r="T1373" s="315"/>
      <c r="U1373" s="315"/>
      <c r="V1373" s="315"/>
      <c r="W1373" s="315"/>
      <c r="X1373" s="315"/>
      <c r="Y1373" s="315"/>
      <c r="Z1373" s="315"/>
      <c r="AA1373" s="315"/>
    </row>
    <row r="1374" spans="1:27" s="303" customFormat="1" ht="16">
      <c r="A1374" s="315" t="s">
        <v>806</v>
      </c>
      <c r="B1374" s="315"/>
      <c r="C1374" s="315"/>
      <c r="D1374" s="315"/>
      <c r="E1374" s="315"/>
      <c r="F1374" s="315"/>
      <c r="G1374" s="315"/>
      <c r="H1374" s="315"/>
      <c r="I1374" s="315"/>
      <c r="J1374" s="315"/>
      <c r="K1374" s="315"/>
      <c r="L1374" s="315"/>
      <c r="M1374" s="315"/>
      <c r="N1374" s="315"/>
      <c r="O1374" s="315"/>
      <c r="P1374" s="315"/>
      <c r="Q1374" s="315"/>
      <c r="R1374" s="315"/>
      <c r="S1374" s="315"/>
      <c r="T1374" s="315"/>
      <c r="U1374" s="315"/>
      <c r="V1374" s="315"/>
      <c r="W1374" s="315"/>
      <c r="X1374" s="315"/>
      <c r="Y1374" s="315"/>
      <c r="Z1374" s="315"/>
      <c r="AA1374" s="315"/>
    </row>
    <row r="1375" spans="1:27" s="303" customFormat="1" ht="16">
      <c r="A1375" s="315" t="s">
        <v>807</v>
      </c>
      <c r="B1375" s="315"/>
      <c r="C1375" s="315"/>
      <c r="D1375" s="315"/>
      <c r="E1375" s="315"/>
      <c r="F1375" s="315"/>
      <c r="G1375" s="315"/>
      <c r="H1375" s="315"/>
      <c r="I1375" s="315"/>
      <c r="J1375" s="315"/>
      <c r="K1375" s="315"/>
      <c r="L1375" s="315"/>
      <c r="M1375" s="315"/>
      <c r="N1375" s="315"/>
      <c r="O1375" s="315"/>
      <c r="P1375" s="315"/>
      <c r="Q1375" s="315"/>
      <c r="R1375" s="315"/>
      <c r="S1375" s="315"/>
      <c r="T1375" s="315"/>
      <c r="U1375" s="315"/>
      <c r="V1375" s="315"/>
      <c r="W1375" s="315"/>
      <c r="X1375" s="315"/>
      <c r="Y1375" s="315"/>
      <c r="Z1375" s="315"/>
      <c r="AA1375" s="315"/>
    </row>
    <row r="1376" spans="1:27" s="303" customFormat="1" ht="16">
      <c r="A1376" s="315"/>
      <c r="B1376" s="315"/>
      <c r="C1376" s="315"/>
      <c r="D1376" s="315"/>
      <c r="E1376" s="315"/>
      <c r="F1376" s="315"/>
      <c r="G1376" s="315"/>
      <c r="H1376" s="315"/>
      <c r="I1376" s="315"/>
      <c r="J1376" s="315"/>
      <c r="K1376" s="315"/>
      <c r="L1376" s="315"/>
      <c r="M1376" s="315"/>
      <c r="N1376" s="315"/>
      <c r="O1376" s="315"/>
      <c r="P1376" s="315"/>
      <c r="Q1376" s="315"/>
      <c r="R1376" s="315"/>
      <c r="S1376" s="315"/>
      <c r="T1376" s="315"/>
      <c r="U1376" s="315"/>
      <c r="V1376" s="315"/>
      <c r="W1376" s="315"/>
      <c r="X1376" s="315"/>
      <c r="Y1376" s="315"/>
      <c r="Z1376" s="315"/>
      <c r="AA1376" s="315"/>
    </row>
    <row r="1377" spans="1:27" s="303" customFormat="1" ht="16">
      <c r="A1377" s="315"/>
      <c r="B1377" s="304" t="s">
        <v>81</v>
      </c>
      <c r="C1377" s="306"/>
      <c r="D1377" s="373">
        <v>102000</v>
      </c>
      <c r="F1377" s="315"/>
      <c r="G1377" s="315"/>
      <c r="H1377" s="315"/>
      <c r="I1377" s="315"/>
      <c r="J1377" s="315"/>
      <c r="K1377" s="315"/>
      <c r="L1377" s="315"/>
      <c r="M1377" s="315"/>
      <c r="N1377" s="315"/>
      <c r="O1377" s="315"/>
      <c r="P1377" s="315"/>
      <c r="Q1377" s="315"/>
      <c r="R1377" s="315"/>
      <c r="S1377" s="315"/>
      <c r="T1377" s="315"/>
      <c r="U1377" s="315"/>
      <c r="V1377" s="315"/>
      <c r="W1377" s="315"/>
      <c r="X1377" s="315"/>
      <c r="Y1377" s="315"/>
      <c r="Z1377" s="315"/>
      <c r="AA1377" s="315"/>
    </row>
    <row r="1378" spans="1:27" s="303" customFormat="1" ht="16">
      <c r="A1378" s="315"/>
      <c r="B1378" s="304" t="s">
        <v>727</v>
      </c>
      <c r="C1378" s="306"/>
      <c r="D1378" s="373">
        <v>66000</v>
      </c>
      <c r="F1378" s="315"/>
      <c r="G1378" s="315"/>
      <c r="H1378" s="315"/>
      <c r="I1378" s="315"/>
      <c r="J1378" s="315"/>
      <c r="K1378" s="315"/>
      <c r="L1378" s="315"/>
      <c r="M1378" s="315"/>
      <c r="N1378" s="315"/>
      <c r="O1378" s="315"/>
      <c r="P1378" s="315"/>
      <c r="Q1378" s="315"/>
      <c r="R1378" s="315"/>
      <c r="S1378" s="315"/>
      <c r="T1378" s="315"/>
      <c r="U1378" s="315"/>
      <c r="V1378" s="315"/>
      <c r="W1378" s="315"/>
      <c r="X1378" s="315"/>
      <c r="Y1378" s="315"/>
      <c r="Z1378" s="315"/>
      <c r="AA1378" s="315"/>
    </row>
    <row r="1379" spans="1:27" s="303" customFormat="1" ht="16">
      <c r="A1379" s="315"/>
      <c r="B1379" s="315" t="s">
        <v>81</v>
      </c>
      <c r="C1379" s="315"/>
      <c r="D1379" s="369">
        <f>SUM(D1375:D1378)</f>
        <v>168000</v>
      </c>
      <c r="E1379" s="315"/>
      <c r="F1379" s="315"/>
      <c r="G1379" s="315"/>
      <c r="H1379" s="315"/>
      <c r="I1379" s="315"/>
      <c r="J1379" s="315"/>
      <c r="K1379" s="315"/>
      <c r="L1379" s="315"/>
      <c r="M1379" s="315"/>
      <c r="N1379" s="315"/>
      <c r="O1379" s="315"/>
      <c r="P1379" s="315"/>
      <c r="Q1379" s="315"/>
      <c r="R1379" s="315"/>
      <c r="S1379" s="315"/>
      <c r="T1379" s="315"/>
      <c r="U1379" s="315"/>
      <c r="V1379" s="315"/>
      <c r="W1379" s="315"/>
      <c r="X1379" s="315"/>
      <c r="Y1379" s="315"/>
      <c r="Z1379" s="315"/>
      <c r="AA1379" s="315"/>
    </row>
    <row r="1380" spans="1:27" s="303" customFormat="1" ht="16">
      <c r="A1380" s="315"/>
      <c r="B1380" s="315"/>
      <c r="C1380" s="315"/>
      <c r="D1380" s="315"/>
      <c r="E1380" s="315"/>
      <c r="F1380" s="315"/>
      <c r="G1380" s="315"/>
      <c r="H1380" s="315"/>
      <c r="I1380" s="315"/>
      <c r="J1380" s="315"/>
      <c r="K1380" s="315"/>
      <c r="L1380" s="315"/>
      <c r="M1380" s="315"/>
      <c r="N1380" s="315"/>
      <c r="O1380" s="315"/>
      <c r="P1380" s="315"/>
      <c r="Q1380" s="315"/>
      <c r="R1380" s="315"/>
      <c r="S1380" s="315"/>
      <c r="T1380" s="315"/>
      <c r="U1380" s="315"/>
      <c r="V1380" s="315"/>
      <c r="W1380" s="315"/>
      <c r="X1380" s="315"/>
      <c r="Y1380" s="315"/>
      <c r="Z1380" s="315"/>
      <c r="AA1380" s="315"/>
    </row>
    <row r="1381" spans="1:27" s="303" customFormat="1" ht="16">
      <c r="A1381" s="340" t="s">
        <v>808</v>
      </c>
      <c r="B1381" s="340"/>
      <c r="C1381" s="315"/>
      <c r="D1381" s="315"/>
      <c r="E1381" s="315"/>
      <c r="F1381" s="315"/>
      <c r="G1381" s="315"/>
      <c r="H1381" s="315"/>
      <c r="I1381" s="315"/>
      <c r="J1381" s="315"/>
      <c r="K1381" s="315"/>
      <c r="L1381" s="315"/>
      <c r="M1381" s="315"/>
      <c r="N1381" s="315"/>
      <c r="O1381" s="315"/>
      <c r="P1381" s="315"/>
      <c r="Q1381" s="315"/>
      <c r="R1381" s="315"/>
      <c r="S1381" s="315"/>
      <c r="T1381" s="315"/>
      <c r="U1381" s="315"/>
      <c r="V1381" s="315"/>
      <c r="W1381" s="315"/>
      <c r="X1381" s="315"/>
      <c r="Y1381" s="315"/>
      <c r="Z1381" s="315"/>
      <c r="AA1381" s="315"/>
    </row>
    <row r="1382" spans="1:27" s="303" customFormat="1" ht="16">
      <c r="A1382" s="315" t="s">
        <v>809</v>
      </c>
      <c r="B1382" s="315"/>
      <c r="C1382" s="315"/>
      <c r="D1382" s="315"/>
      <c r="E1382" s="315"/>
      <c r="F1382" s="315"/>
      <c r="G1382" s="315"/>
      <c r="H1382" s="315"/>
      <c r="I1382" s="315"/>
      <c r="J1382" s="315"/>
      <c r="K1382" s="315"/>
      <c r="L1382" s="315"/>
      <c r="M1382" s="315"/>
      <c r="N1382" s="315"/>
      <c r="O1382" s="315"/>
      <c r="P1382" s="315"/>
      <c r="Q1382" s="315"/>
      <c r="R1382" s="315"/>
      <c r="S1382" s="315"/>
      <c r="T1382" s="315"/>
      <c r="U1382" s="315"/>
      <c r="V1382" s="315"/>
      <c r="W1382" s="315"/>
      <c r="X1382" s="315"/>
      <c r="Y1382" s="315"/>
      <c r="Z1382" s="315"/>
      <c r="AA1382" s="315"/>
    </row>
    <row r="1383" spans="1:27" s="303" customFormat="1" ht="16">
      <c r="A1383" s="315" t="s">
        <v>810</v>
      </c>
      <c r="B1383" s="315"/>
      <c r="C1383" s="315"/>
      <c r="D1383" s="315"/>
      <c r="E1383" s="315"/>
      <c r="F1383" s="315"/>
      <c r="G1383" s="315"/>
      <c r="H1383" s="315"/>
      <c r="I1383" s="315"/>
      <c r="J1383" s="315"/>
      <c r="K1383" s="315"/>
      <c r="L1383" s="315"/>
      <c r="M1383" s="315"/>
      <c r="N1383" s="315"/>
      <c r="O1383" s="315"/>
      <c r="P1383" s="315"/>
      <c r="Q1383" s="315"/>
      <c r="R1383" s="315"/>
      <c r="S1383" s="315"/>
      <c r="T1383" s="315"/>
      <c r="U1383" s="315"/>
      <c r="V1383" s="315"/>
      <c r="W1383" s="315"/>
      <c r="X1383" s="315"/>
      <c r="Y1383" s="315"/>
      <c r="Z1383" s="315"/>
      <c r="AA1383" s="315"/>
    </row>
    <row r="1384" spans="1:27" s="303" customFormat="1" ht="16">
      <c r="A1384" s="315"/>
      <c r="B1384" s="315"/>
      <c r="C1384" s="315"/>
      <c r="D1384" s="315"/>
      <c r="E1384" s="315"/>
      <c r="F1384" s="315"/>
      <c r="G1384" s="315"/>
      <c r="H1384" s="315"/>
      <c r="I1384" s="315"/>
      <c r="J1384" s="315"/>
      <c r="K1384" s="315"/>
      <c r="L1384" s="315"/>
      <c r="M1384" s="315"/>
      <c r="N1384" s="315"/>
      <c r="O1384" s="315"/>
      <c r="P1384" s="315"/>
      <c r="Q1384" s="315"/>
      <c r="R1384" s="315"/>
      <c r="S1384" s="315"/>
      <c r="T1384" s="315"/>
      <c r="U1384" s="315"/>
      <c r="V1384" s="315"/>
      <c r="W1384" s="315"/>
      <c r="X1384" s="315"/>
      <c r="Y1384" s="315"/>
      <c r="Z1384" s="315"/>
      <c r="AA1384" s="315"/>
    </row>
    <row r="1385" spans="1:27" s="303" customFormat="1" ht="16">
      <c r="A1385" s="315"/>
      <c r="B1385" s="304" t="s">
        <v>716</v>
      </c>
      <c r="C1385" s="306"/>
      <c r="D1385" s="373">
        <v>111000</v>
      </c>
      <c r="F1385" s="315"/>
      <c r="G1385" s="315"/>
      <c r="H1385" s="315"/>
      <c r="I1385" s="315"/>
      <c r="J1385" s="315"/>
      <c r="K1385" s="315"/>
      <c r="L1385" s="315"/>
      <c r="M1385" s="315"/>
      <c r="N1385" s="315"/>
      <c r="O1385" s="315"/>
      <c r="P1385" s="315"/>
      <c r="Q1385" s="315"/>
      <c r="R1385" s="315"/>
      <c r="S1385" s="315"/>
      <c r="T1385" s="315"/>
      <c r="U1385" s="315"/>
      <c r="V1385" s="315"/>
      <c r="W1385" s="315"/>
      <c r="X1385" s="315"/>
      <c r="Y1385" s="315"/>
      <c r="Z1385" s="315"/>
      <c r="AA1385" s="315"/>
    </row>
    <row r="1386" spans="1:27" s="303" customFormat="1" ht="16">
      <c r="A1386" s="315"/>
      <c r="B1386" s="304" t="s">
        <v>728</v>
      </c>
      <c r="C1386" s="306"/>
      <c r="D1386" s="373">
        <v>7000</v>
      </c>
      <c r="F1386" s="315"/>
      <c r="G1386" s="315"/>
      <c r="H1386" s="315"/>
      <c r="I1386" s="315"/>
      <c r="J1386" s="315"/>
      <c r="K1386" s="315"/>
      <c r="L1386" s="315"/>
      <c r="M1386" s="315"/>
      <c r="N1386" s="315"/>
      <c r="O1386" s="315"/>
      <c r="P1386" s="315"/>
      <c r="Q1386" s="315"/>
      <c r="R1386" s="315"/>
      <c r="S1386" s="315"/>
      <c r="T1386" s="315"/>
      <c r="U1386" s="315"/>
      <c r="V1386" s="315"/>
      <c r="W1386" s="315"/>
      <c r="X1386" s="315"/>
      <c r="Y1386" s="315"/>
      <c r="Z1386" s="315"/>
      <c r="AA1386" s="315"/>
    </row>
    <row r="1387" spans="1:27" s="303" customFormat="1" ht="16">
      <c r="A1387" s="315"/>
      <c r="B1387" s="304" t="s">
        <v>811</v>
      </c>
      <c r="C1387" s="306"/>
      <c r="D1387" s="373">
        <v>33000</v>
      </c>
      <c r="F1387" s="315"/>
      <c r="G1387" s="315"/>
      <c r="H1387" s="315"/>
      <c r="I1387" s="315"/>
      <c r="J1387" s="315"/>
      <c r="K1387" s="315"/>
      <c r="L1387" s="315"/>
      <c r="M1387" s="315"/>
      <c r="N1387" s="315"/>
      <c r="O1387" s="315"/>
      <c r="P1387" s="315"/>
      <c r="Q1387" s="315"/>
      <c r="R1387" s="315"/>
      <c r="S1387" s="315"/>
      <c r="T1387" s="315"/>
      <c r="U1387" s="315"/>
      <c r="V1387" s="315"/>
      <c r="W1387" s="315"/>
      <c r="X1387" s="315"/>
      <c r="Y1387" s="315"/>
      <c r="Z1387" s="315"/>
      <c r="AA1387" s="315"/>
    </row>
    <row r="1388" spans="1:27" s="303" customFormat="1" ht="16">
      <c r="A1388" s="315"/>
      <c r="B1388" s="315" t="s">
        <v>771</v>
      </c>
      <c r="C1388" s="315"/>
      <c r="D1388" s="369">
        <f>SUM(D1384:D1387)</f>
        <v>151000</v>
      </c>
      <c r="E1388" s="315"/>
      <c r="F1388" s="315"/>
      <c r="G1388" s="315"/>
      <c r="H1388" s="315"/>
      <c r="I1388" s="315"/>
      <c r="J1388" s="315"/>
      <c r="K1388" s="315"/>
      <c r="L1388" s="315"/>
      <c r="M1388" s="315"/>
      <c r="N1388" s="315"/>
      <c r="O1388" s="315"/>
      <c r="P1388" s="315"/>
      <c r="Q1388" s="315"/>
      <c r="R1388" s="315"/>
      <c r="S1388" s="315"/>
      <c r="T1388" s="315"/>
      <c r="U1388" s="315"/>
      <c r="V1388" s="315"/>
      <c r="W1388" s="315"/>
      <c r="X1388" s="315"/>
      <c r="Y1388" s="315"/>
      <c r="Z1388" s="315"/>
      <c r="AA1388" s="315"/>
    </row>
    <row r="1389" spans="1:27" s="303" customFormat="1" ht="16">
      <c r="A1389" s="315"/>
      <c r="B1389" s="315"/>
      <c r="C1389" s="315"/>
      <c r="D1389" s="315"/>
      <c r="E1389" s="315"/>
      <c r="F1389" s="315"/>
      <c r="G1389" s="315"/>
      <c r="H1389" s="315"/>
      <c r="I1389" s="315"/>
      <c r="J1389" s="315"/>
      <c r="K1389" s="315"/>
      <c r="L1389" s="315"/>
      <c r="M1389" s="315"/>
      <c r="N1389" s="315"/>
      <c r="O1389" s="315"/>
      <c r="P1389" s="315"/>
      <c r="Q1389" s="315"/>
      <c r="R1389" s="315"/>
      <c r="S1389" s="315"/>
      <c r="T1389" s="315"/>
      <c r="U1389" s="315"/>
      <c r="V1389" s="315"/>
      <c r="W1389" s="315"/>
      <c r="X1389" s="315"/>
      <c r="Y1389" s="315"/>
      <c r="Z1389" s="315"/>
      <c r="AA1389" s="315"/>
    </row>
    <row r="1390" spans="1:27" s="303" customFormat="1" ht="16">
      <c r="A1390" s="340" t="s">
        <v>812</v>
      </c>
      <c r="B1390" s="340"/>
      <c r="C1390" s="315"/>
      <c r="D1390" s="315"/>
      <c r="E1390" s="315"/>
      <c r="F1390" s="315"/>
      <c r="G1390" s="315"/>
      <c r="H1390" s="315"/>
      <c r="I1390" s="315"/>
      <c r="J1390" s="315"/>
      <c r="K1390" s="315"/>
      <c r="L1390" s="315"/>
      <c r="M1390" s="315"/>
      <c r="N1390" s="315"/>
      <c r="O1390" s="315"/>
      <c r="P1390" s="315"/>
      <c r="Q1390" s="315"/>
      <c r="R1390" s="315"/>
      <c r="S1390" s="315"/>
      <c r="T1390" s="315"/>
      <c r="U1390" s="315"/>
      <c r="V1390" s="315"/>
      <c r="W1390" s="315"/>
      <c r="X1390" s="315"/>
      <c r="Y1390" s="315"/>
      <c r="Z1390" s="315"/>
      <c r="AA1390" s="315"/>
    </row>
    <row r="1391" spans="1:27" s="303" customFormat="1" ht="16">
      <c r="A1391" s="315" t="s">
        <v>813</v>
      </c>
      <c r="B1391" s="315"/>
      <c r="C1391" s="315"/>
      <c r="D1391" s="315"/>
      <c r="E1391" s="315"/>
      <c r="F1391" s="315"/>
      <c r="G1391" s="315"/>
      <c r="H1391" s="315"/>
      <c r="I1391" s="315"/>
      <c r="J1391" s="315"/>
      <c r="K1391" s="315"/>
      <c r="L1391" s="315"/>
      <c r="M1391" s="315"/>
      <c r="N1391" s="315"/>
      <c r="O1391" s="315"/>
      <c r="P1391" s="315"/>
      <c r="Q1391" s="315"/>
      <c r="R1391" s="315"/>
      <c r="S1391" s="315"/>
      <c r="T1391" s="315"/>
      <c r="U1391" s="315"/>
      <c r="V1391" s="315"/>
      <c r="W1391" s="315"/>
      <c r="X1391" s="315"/>
      <c r="Y1391" s="315"/>
      <c r="Z1391" s="315"/>
      <c r="AA1391" s="315"/>
    </row>
    <row r="1392" spans="1:27" s="303" customFormat="1" ht="16">
      <c r="A1392" s="315"/>
      <c r="B1392" s="315"/>
      <c r="C1392" s="315"/>
      <c r="D1392" s="315"/>
      <c r="E1392" s="315"/>
      <c r="F1392" s="315"/>
      <c r="G1392" s="315"/>
      <c r="H1392" s="315"/>
      <c r="I1392" s="315"/>
      <c r="J1392" s="315"/>
      <c r="K1392" s="315"/>
      <c r="L1392" s="315"/>
      <c r="M1392" s="315"/>
      <c r="N1392" s="315"/>
      <c r="O1392" s="315"/>
      <c r="P1392" s="315"/>
      <c r="Q1392" s="315"/>
      <c r="R1392" s="315"/>
      <c r="S1392" s="315"/>
      <c r="T1392" s="315"/>
      <c r="U1392" s="315"/>
      <c r="V1392" s="315"/>
      <c r="W1392" s="315"/>
      <c r="X1392" s="315"/>
      <c r="Y1392" s="315"/>
      <c r="Z1392" s="315"/>
      <c r="AA1392" s="315"/>
    </row>
    <row r="1393" spans="1:27" s="303" customFormat="1" ht="16">
      <c r="A1393" s="315"/>
      <c r="B1393" s="304" t="s">
        <v>69</v>
      </c>
      <c r="C1393" s="306"/>
      <c r="D1393" s="373">
        <v>20000</v>
      </c>
      <c r="F1393" s="315"/>
      <c r="G1393" s="315"/>
      <c r="H1393" s="315"/>
      <c r="I1393" s="315"/>
      <c r="J1393" s="315"/>
      <c r="K1393" s="315"/>
      <c r="L1393" s="315"/>
      <c r="M1393" s="315"/>
      <c r="N1393" s="315"/>
      <c r="O1393" s="315"/>
      <c r="P1393" s="315"/>
      <c r="Q1393" s="315"/>
      <c r="R1393" s="315"/>
      <c r="S1393" s="315"/>
      <c r="T1393" s="315"/>
      <c r="U1393" s="315"/>
      <c r="V1393" s="315"/>
      <c r="W1393" s="315"/>
      <c r="X1393" s="315"/>
      <c r="Y1393" s="315"/>
      <c r="Z1393" s="315"/>
      <c r="AA1393" s="315"/>
    </row>
    <row r="1394" spans="1:27" s="303" customFormat="1" ht="16">
      <c r="A1394" s="315"/>
      <c r="B1394" s="304" t="s">
        <v>731</v>
      </c>
      <c r="C1394" s="306"/>
      <c r="D1394" s="373">
        <v>17000</v>
      </c>
      <c r="F1394" s="315"/>
      <c r="G1394" s="315"/>
      <c r="H1394" s="315"/>
      <c r="I1394" s="315"/>
      <c r="J1394" s="315"/>
      <c r="K1394" s="315"/>
      <c r="L1394" s="315"/>
      <c r="M1394" s="315"/>
      <c r="N1394" s="315"/>
      <c r="O1394" s="315"/>
      <c r="P1394" s="315"/>
      <c r="Q1394" s="315"/>
      <c r="R1394" s="315"/>
      <c r="S1394" s="315"/>
      <c r="T1394" s="315"/>
      <c r="U1394" s="315"/>
      <c r="V1394" s="315"/>
      <c r="W1394" s="315"/>
      <c r="X1394" s="315"/>
      <c r="Y1394" s="315"/>
      <c r="Z1394" s="315"/>
      <c r="AA1394" s="315"/>
    </row>
    <row r="1395" spans="1:27" s="303" customFormat="1" ht="16">
      <c r="A1395" s="315"/>
      <c r="B1395" s="315" t="s">
        <v>69</v>
      </c>
      <c r="C1395" s="315"/>
      <c r="D1395" s="369">
        <f>SUM(D1391:D1394)</f>
        <v>37000</v>
      </c>
      <c r="E1395" s="315"/>
      <c r="F1395" s="315"/>
      <c r="G1395" s="315"/>
      <c r="H1395" s="315"/>
      <c r="I1395" s="315"/>
      <c r="J1395" s="315"/>
      <c r="K1395" s="315"/>
      <c r="L1395" s="315"/>
      <c r="M1395" s="315"/>
      <c r="N1395" s="315"/>
      <c r="O1395" s="315"/>
      <c r="P1395" s="315"/>
      <c r="Q1395" s="315"/>
      <c r="R1395" s="315"/>
      <c r="S1395" s="315"/>
      <c r="T1395" s="315"/>
      <c r="U1395" s="315"/>
      <c r="V1395" s="315"/>
      <c r="W1395" s="315"/>
      <c r="X1395" s="315"/>
      <c r="Y1395" s="315"/>
      <c r="Z1395" s="315"/>
      <c r="AA1395" s="315"/>
    </row>
    <row r="1396" spans="1:27" s="303" customFormat="1" ht="16">
      <c r="A1396" s="315"/>
      <c r="B1396" s="315"/>
      <c r="C1396" s="315"/>
      <c r="D1396" s="315"/>
      <c r="E1396" s="315"/>
      <c r="F1396" s="315"/>
      <c r="G1396" s="315"/>
      <c r="H1396" s="315"/>
      <c r="I1396" s="315"/>
      <c r="J1396" s="315"/>
      <c r="K1396" s="315"/>
      <c r="L1396" s="315"/>
      <c r="M1396" s="315"/>
      <c r="N1396" s="315"/>
      <c r="O1396" s="315"/>
      <c r="P1396" s="315"/>
      <c r="Q1396" s="315"/>
      <c r="R1396" s="315"/>
      <c r="S1396" s="315"/>
      <c r="T1396" s="315"/>
      <c r="U1396" s="315"/>
      <c r="V1396" s="315"/>
      <c r="W1396" s="315"/>
      <c r="X1396" s="315"/>
      <c r="Y1396" s="315"/>
      <c r="Z1396" s="315"/>
      <c r="AA1396" s="315"/>
    </row>
    <row r="1397" spans="1:27" s="303" customFormat="1" ht="16">
      <c r="A1397" s="340" t="s">
        <v>814</v>
      </c>
      <c r="B1397" s="340"/>
      <c r="C1397" s="315"/>
      <c r="D1397" s="315"/>
      <c r="E1397" s="315"/>
      <c r="F1397" s="315"/>
      <c r="G1397" s="315"/>
      <c r="H1397" s="315"/>
      <c r="I1397" s="315"/>
      <c r="J1397" s="315"/>
      <c r="K1397" s="315"/>
      <c r="L1397" s="315"/>
      <c r="M1397" s="315"/>
      <c r="N1397" s="315"/>
      <c r="O1397" s="315"/>
      <c r="P1397" s="315"/>
      <c r="Q1397" s="315"/>
      <c r="R1397" s="315"/>
      <c r="S1397" s="315"/>
      <c r="T1397" s="315"/>
      <c r="U1397" s="315"/>
      <c r="V1397" s="315"/>
      <c r="W1397" s="315"/>
      <c r="X1397" s="315"/>
      <c r="Y1397" s="315"/>
      <c r="Z1397" s="315"/>
      <c r="AA1397" s="315"/>
    </row>
    <row r="1398" spans="1:27" s="303" customFormat="1" ht="16">
      <c r="A1398" s="315" t="s">
        <v>815</v>
      </c>
      <c r="B1398" s="315"/>
      <c r="C1398" s="315"/>
      <c r="D1398" s="315"/>
      <c r="E1398" s="315"/>
      <c r="F1398" s="315"/>
      <c r="G1398" s="315"/>
      <c r="H1398" s="315"/>
      <c r="I1398" s="315"/>
      <c r="J1398" s="315"/>
      <c r="K1398" s="315"/>
      <c r="L1398" s="315"/>
      <c r="M1398" s="315"/>
      <c r="N1398" s="315"/>
      <c r="O1398" s="315"/>
      <c r="P1398" s="315"/>
      <c r="Q1398" s="315"/>
      <c r="R1398" s="315"/>
      <c r="S1398" s="315"/>
      <c r="T1398" s="315"/>
      <c r="U1398" s="315"/>
      <c r="V1398" s="315"/>
      <c r="W1398" s="315"/>
      <c r="X1398" s="315"/>
      <c r="Y1398" s="315"/>
      <c r="Z1398" s="315"/>
      <c r="AA1398" s="315"/>
    </row>
    <row r="1399" spans="1:27" s="303" customFormat="1" ht="16">
      <c r="A1399" s="315"/>
      <c r="B1399" s="315"/>
      <c r="C1399" s="315"/>
      <c r="D1399" s="315"/>
      <c r="E1399" s="315"/>
      <c r="F1399" s="315"/>
      <c r="G1399" s="315"/>
      <c r="H1399" s="315"/>
      <c r="I1399" s="315"/>
      <c r="J1399" s="315"/>
      <c r="K1399" s="315"/>
      <c r="L1399" s="315"/>
      <c r="M1399" s="315"/>
      <c r="N1399" s="315"/>
      <c r="O1399" s="315"/>
      <c r="P1399" s="315"/>
      <c r="Q1399" s="315"/>
      <c r="R1399" s="315"/>
      <c r="S1399" s="315"/>
      <c r="T1399" s="315"/>
      <c r="U1399" s="315"/>
      <c r="V1399" s="315"/>
      <c r="W1399" s="315"/>
      <c r="X1399" s="315"/>
      <c r="Y1399" s="315"/>
      <c r="Z1399" s="315"/>
      <c r="AA1399" s="315"/>
    </row>
    <row r="1400" spans="1:27" s="303" customFormat="1" ht="16">
      <c r="B1400" s="304" t="s">
        <v>816</v>
      </c>
      <c r="C1400" s="306"/>
      <c r="D1400" s="373">
        <v>31000</v>
      </c>
      <c r="E1400" s="315"/>
      <c r="F1400" s="315"/>
      <c r="G1400" s="315"/>
      <c r="H1400" s="315"/>
      <c r="I1400" s="315"/>
      <c r="J1400" s="315"/>
      <c r="K1400" s="315"/>
      <c r="L1400" s="315"/>
      <c r="M1400" s="315"/>
      <c r="N1400" s="315"/>
      <c r="O1400" s="315"/>
      <c r="P1400" s="315"/>
      <c r="Q1400" s="315"/>
      <c r="R1400" s="315"/>
      <c r="S1400" s="315"/>
      <c r="T1400" s="315"/>
      <c r="U1400" s="315"/>
      <c r="V1400" s="315"/>
      <c r="W1400" s="315"/>
      <c r="X1400" s="315"/>
      <c r="Y1400" s="315"/>
      <c r="Z1400" s="315"/>
      <c r="AA1400" s="315"/>
    </row>
    <row r="1401" spans="1:27" s="303" customFormat="1" ht="16">
      <c r="B1401" s="304" t="s">
        <v>817</v>
      </c>
      <c r="C1401" s="306"/>
      <c r="D1401" s="373">
        <v>12000</v>
      </c>
      <c r="E1401" s="315"/>
      <c r="F1401" s="315"/>
      <c r="G1401" s="315"/>
      <c r="H1401" s="315"/>
      <c r="I1401" s="315"/>
      <c r="J1401" s="315"/>
      <c r="K1401" s="315"/>
      <c r="L1401" s="315"/>
      <c r="M1401" s="315"/>
      <c r="N1401" s="315"/>
      <c r="O1401" s="315"/>
      <c r="P1401" s="315"/>
      <c r="Q1401" s="315"/>
      <c r="R1401" s="315"/>
      <c r="S1401" s="315"/>
      <c r="T1401" s="315"/>
      <c r="U1401" s="315"/>
      <c r="V1401" s="315"/>
      <c r="W1401" s="315"/>
      <c r="X1401" s="315"/>
      <c r="Y1401" s="315"/>
      <c r="Z1401" s="315"/>
      <c r="AA1401" s="315"/>
    </row>
    <row r="1402" spans="1:27" s="303" customFormat="1" ht="16">
      <c r="B1402" s="304" t="s">
        <v>818</v>
      </c>
      <c r="C1402" s="306"/>
      <c r="D1402" s="373">
        <v>9000</v>
      </c>
      <c r="E1402" s="315"/>
      <c r="F1402" s="315"/>
      <c r="G1402" s="315"/>
      <c r="H1402" s="315"/>
      <c r="I1402" s="315"/>
      <c r="J1402" s="315"/>
      <c r="K1402" s="315"/>
      <c r="L1402" s="315"/>
      <c r="M1402" s="315"/>
      <c r="N1402" s="315"/>
      <c r="O1402" s="315"/>
      <c r="P1402" s="315"/>
      <c r="Q1402" s="315"/>
      <c r="R1402" s="315"/>
      <c r="S1402" s="315"/>
      <c r="T1402" s="315"/>
      <c r="U1402" s="315"/>
      <c r="V1402" s="315"/>
      <c r="W1402" s="315"/>
      <c r="X1402" s="315"/>
      <c r="Y1402" s="315"/>
      <c r="Z1402" s="315"/>
      <c r="AA1402" s="315"/>
    </row>
    <row r="1403" spans="1:27" s="303" customFormat="1" ht="16">
      <c r="B1403" s="304" t="s">
        <v>819</v>
      </c>
      <c r="C1403" s="306"/>
      <c r="D1403" s="373">
        <v>23000</v>
      </c>
      <c r="E1403" s="315"/>
      <c r="F1403" s="315"/>
      <c r="G1403" s="315"/>
      <c r="H1403" s="315"/>
      <c r="I1403" s="315"/>
      <c r="J1403" s="315"/>
      <c r="K1403" s="315"/>
      <c r="L1403" s="315"/>
      <c r="M1403" s="315"/>
      <c r="N1403" s="315"/>
      <c r="O1403" s="315"/>
      <c r="P1403" s="315"/>
      <c r="Q1403" s="315"/>
      <c r="R1403" s="315"/>
      <c r="S1403" s="315"/>
      <c r="T1403" s="315"/>
      <c r="U1403" s="315"/>
      <c r="V1403" s="315"/>
      <c r="W1403" s="315"/>
      <c r="X1403" s="315"/>
      <c r="Y1403" s="315"/>
      <c r="Z1403" s="315"/>
      <c r="AA1403" s="315"/>
    </row>
    <row r="1404" spans="1:27" s="303" customFormat="1" ht="16">
      <c r="B1404" s="304" t="s">
        <v>735</v>
      </c>
      <c r="C1404" s="306"/>
      <c r="D1404" s="373">
        <v>11000</v>
      </c>
      <c r="E1404" s="315"/>
      <c r="F1404" s="315"/>
      <c r="G1404" s="315"/>
      <c r="H1404" s="315"/>
      <c r="I1404" s="315"/>
      <c r="J1404" s="315"/>
      <c r="K1404" s="315"/>
      <c r="L1404" s="315"/>
      <c r="M1404" s="315"/>
      <c r="N1404" s="315"/>
      <c r="O1404" s="315"/>
      <c r="P1404" s="315"/>
      <c r="Q1404" s="315"/>
      <c r="R1404" s="315"/>
      <c r="S1404" s="315"/>
      <c r="T1404" s="315"/>
      <c r="U1404" s="315"/>
      <c r="V1404" s="315"/>
      <c r="W1404" s="315"/>
      <c r="X1404" s="315"/>
      <c r="Y1404" s="315"/>
      <c r="Z1404" s="315"/>
      <c r="AA1404" s="315"/>
    </row>
    <row r="1405" spans="1:27" s="303" customFormat="1" ht="16">
      <c r="B1405" s="304" t="s">
        <v>556</v>
      </c>
      <c r="C1405" s="306"/>
      <c r="D1405" s="373">
        <v>12000</v>
      </c>
      <c r="E1405" s="315"/>
      <c r="F1405" s="315"/>
      <c r="G1405" s="315"/>
      <c r="H1405" s="315"/>
      <c r="I1405" s="315"/>
      <c r="J1405" s="315"/>
      <c r="K1405" s="315"/>
      <c r="L1405" s="315"/>
      <c r="M1405" s="315"/>
      <c r="N1405" s="315"/>
      <c r="O1405" s="315"/>
      <c r="P1405" s="315"/>
      <c r="Q1405" s="315"/>
      <c r="R1405" s="315"/>
      <c r="S1405" s="315"/>
      <c r="T1405" s="315"/>
      <c r="U1405" s="315"/>
      <c r="V1405" s="315"/>
      <c r="W1405" s="315"/>
      <c r="X1405" s="315"/>
      <c r="Y1405" s="315"/>
      <c r="Z1405" s="315"/>
      <c r="AA1405" s="315"/>
    </row>
    <row r="1406" spans="1:27" s="303" customFormat="1" ht="16">
      <c r="A1406" s="315"/>
      <c r="B1406" s="315" t="s">
        <v>816</v>
      </c>
      <c r="C1406" s="315"/>
      <c r="D1406" s="369">
        <f>SUM(D1400:D1405)</f>
        <v>98000</v>
      </c>
      <c r="E1406" s="315"/>
      <c r="F1406" s="315"/>
      <c r="G1406" s="315"/>
      <c r="H1406" s="315"/>
      <c r="I1406" s="315"/>
      <c r="J1406" s="315"/>
      <c r="K1406" s="315"/>
      <c r="L1406" s="315"/>
      <c r="M1406" s="315"/>
      <c r="N1406" s="315"/>
      <c r="O1406" s="315"/>
      <c r="P1406" s="315"/>
      <c r="Q1406" s="315"/>
      <c r="R1406" s="315"/>
      <c r="S1406" s="315"/>
      <c r="T1406" s="315"/>
      <c r="U1406" s="315"/>
      <c r="V1406" s="315"/>
      <c r="W1406" s="315"/>
      <c r="X1406" s="315"/>
      <c r="Y1406" s="315"/>
      <c r="Z1406" s="315"/>
      <c r="AA1406" s="315"/>
    </row>
    <row r="1407" spans="1:27" s="303" customFormat="1" ht="16">
      <c r="A1407" s="315"/>
      <c r="B1407" s="315"/>
      <c r="C1407" s="315"/>
      <c r="D1407" s="315"/>
      <c r="E1407" s="315"/>
      <c r="F1407" s="315"/>
      <c r="G1407" s="315"/>
      <c r="H1407" s="315"/>
      <c r="I1407" s="315"/>
      <c r="J1407" s="315"/>
      <c r="K1407" s="315"/>
      <c r="L1407" s="315"/>
      <c r="M1407" s="315"/>
      <c r="N1407" s="315"/>
      <c r="O1407" s="315"/>
      <c r="P1407" s="315"/>
      <c r="Q1407" s="315"/>
      <c r="R1407" s="315"/>
      <c r="S1407" s="315"/>
      <c r="T1407" s="315"/>
      <c r="U1407" s="315"/>
      <c r="V1407" s="315"/>
      <c r="W1407" s="315"/>
      <c r="X1407" s="315"/>
      <c r="Y1407" s="315"/>
      <c r="Z1407" s="315"/>
      <c r="AA1407" s="315"/>
    </row>
    <row r="1408" spans="1:27" s="303" customFormat="1" ht="21">
      <c r="A1408" s="374" t="s">
        <v>820</v>
      </c>
      <c r="B1408" s="315"/>
      <c r="C1408" s="315"/>
      <c r="D1408" s="315"/>
      <c r="E1408" s="315"/>
      <c r="F1408" s="315"/>
      <c r="G1408" s="315"/>
      <c r="H1408" s="315"/>
      <c r="I1408" s="315"/>
      <c r="J1408" s="315"/>
      <c r="K1408" s="315"/>
      <c r="L1408" s="315"/>
      <c r="M1408" s="315"/>
      <c r="N1408" s="315"/>
      <c r="O1408" s="315"/>
      <c r="P1408" s="315"/>
      <c r="Q1408" s="315"/>
      <c r="R1408" s="315"/>
      <c r="S1408" s="315"/>
      <c r="T1408" s="315"/>
      <c r="U1408" s="315"/>
      <c r="V1408" s="315"/>
      <c r="W1408" s="315"/>
      <c r="X1408" s="315"/>
      <c r="Y1408" s="315"/>
      <c r="Z1408" s="315"/>
      <c r="AA1408" s="315"/>
    </row>
    <row r="1409" spans="1:27" s="303" customFormat="1" ht="16">
      <c r="A1409" s="315"/>
      <c r="B1409" s="315"/>
      <c r="C1409" s="315"/>
      <c r="D1409" s="315"/>
      <c r="E1409" s="315"/>
      <c r="F1409" s="315"/>
      <c r="G1409" s="315"/>
      <c r="H1409" s="315"/>
      <c r="I1409" s="315"/>
      <c r="J1409" s="315"/>
      <c r="K1409" s="315"/>
      <c r="L1409" s="315"/>
      <c r="M1409" s="315"/>
      <c r="N1409" s="315"/>
      <c r="O1409" s="315"/>
      <c r="P1409" s="315"/>
      <c r="Q1409" s="315"/>
      <c r="R1409" s="315"/>
      <c r="S1409" s="315"/>
      <c r="T1409" s="315"/>
      <c r="U1409" s="315"/>
      <c r="V1409" s="315"/>
      <c r="W1409" s="315"/>
      <c r="X1409" s="315"/>
      <c r="Y1409" s="315"/>
      <c r="Z1409" s="315"/>
      <c r="AA1409" s="315"/>
    </row>
    <row r="1410" spans="1:27" s="303" customFormat="1" ht="16">
      <c r="A1410" s="315" t="s">
        <v>821</v>
      </c>
      <c r="B1410" s="315"/>
      <c r="C1410" s="315"/>
      <c r="D1410" s="315"/>
      <c r="E1410" s="315"/>
      <c r="F1410" s="315"/>
      <c r="G1410" s="315"/>
      <c r="H1410" s="315"/>
      <c r="I1410" s="315"/>
      <c r="J1410" s="315"/>
      <c r="K1410" s="315"/>
      <c r="L1410" s="315"/>
      <c r="M1410" s="315"/>
      <c r="N1410" s="315"/>
      <c r="O1410" s="315"/>
      <c r="P1410" s="315"/>
      <c r="Q1410" s="315"/>
      <c r="R1410" s="315"/>
      <c r="S1410" s="315"/>
      <c r="T1410" s="315"/>
      <c r="U1410" s="315"/>
      <c r="V1410" s="315"/>
      <c r="W1410" s="315"/>
      <c r="X1410" s="315"/>
      <c r="Y1410" s="315"/>
      <c r="Z1410" s="315"/>
      <c r="AA1410" s="315"/>
    </row>
    <row r="1411" spans="1:27" s="303" customFormat="1" ht="16">
      <c r="A1411" s="315" t="s">
        <v>822</v>
      </c>
      <c r="B1411" s="315"/>
      <c r="C1411" s="315"/>
      <c r="D1411" s="315"/>
      <c r="E1411" s="315"/>
      <c r="F1411" s="315"/>
      <c r="G1411" s="315"/>
      <c r="H1411" s="315"/>
      <c r="I1411" s="315"/>
      <c r="J1411" s="315"/>
      <c r="K1411" s="315"/>
      <c r="L1411" s="315"/>
      <c r="M1411" s="315"/>
      <c r="N1411" s="315"/>
      <c r="O1411" s="315"/>
      <c r="P1411" s="315"/>
      <c r="Q1411" s="315"/>
      <c r="R1411" s="315"/>
      <c r="S1411" s="315"/>
      <c r="T1411" s="315"/>
      <c r="U1411" s="315"/>
      <c r="V1411" s="315"/>
      <c r="W1411" s="315"/>
      <c r="X1411" s="315"/>
      <c r="Y1411" s="315"/>
      <c r="Z1411" s="315"/>
      <c r="AA1411" s="315"/>
    </row>
    <row r="1412" spans="1:27" s="303" customFormat="1" ht="16">
      <c r="A1412" s="315" t="s">
        <v>823</v>
      </c>
      <c r="B1412" s="315"/>
      <c r="C1412" s="315"/>
      <c r="D1412" s="315"/>
      <c r="E1412" s="315"/>
      <c r="F1412" s="315"/>
      <c r="G1412" s="315"/>
      <c r="H1412" s="315"/>
      <c r="I1412" s="315"/>
      <c r="J1412" s="315"/>
      <c r="K1412" s="315"/>
      <c r="L1412" s="315"/>
      <c r="M1412" s="315"/>
      <c r="N1412" s="315"/>
      <c r="O1412" s="315"/>
      <c r="P1412" s="315"/>
      <c r="Q1412" s="315"/>
      <c r="R1412" s="315"/>
      <c r="S1412" s="315"/>
      <c r="T1412" s="315"/>
      <c r="U1412" s="315"/>
      <c r="V1412" s="315"/>
      <c r="W1412" s="315"/>
      <c r="X1412" s="315"/>
      <c r="Y1412" s="315"/>
      <c r="Z1412" s="315"/>
      <c r="AA1412" s="315"/>
    </row>
    <row r="1413" spans="1:27" s="303" customFormat="1" ht="16">
      <c r="A1413" s="315" t="s">
        <v>824</v>
      </c>
      <c r="B1413" s="315"/>
      <c r="C1413" s="315"/>
      <c r="D1413" s="315"/>
      <c r="E1413" s="315"/>
      <c r="F1413" s="315"/>
      <c r="G1413" s="315"/>
      <c r="H1413" s="315"/>
      <c r="I1413" s="315"/>
      <c r="J1413" s="315"/>
      <c r="K1413" s="315"/>
      <c r="L1413" s="315"/>
      <c r="M1413" s="315"/>
      <c r="N1413" s="315"/>
      <c r="O1413" s="315"/>
      <c r="P1413" s="315"/>
      <c r="Q1413" s="315"/>
      <c r="R1413" s="315"/>
      <c r="S1413" s="315"/>
      <c r="T1413" s="315"/>
      <c r="U1413" s="315"/>
      <c r="V1413" s="315"/>
      <c r="W1413" s="315"/>
      <c r="X1413" s="315"/>
      <c r="Y1413" s="315"/>
      <c r="Z1413" s="315"/>
      <c r="AA1413" s="315"/>
    </row>
    <row r="1414" spans="1:27" s="303" customFormat="1" ht="16">
      <c r="A1414" s="315"/>
      <c r="B1414" s="315"/>
      <c r="C1414" s="315"/>
      <c r="D1414" s="315"/>
      <c r="E1414" s="315"/>
      <c r="F1414" s="315"/>
      <c r="G1414" s="315"/>
      <c r="H1414" s="315"/>
      <c r="I1414" s="315"/>
      <c r="J1414" s="315"/>
      <c r="K1414" s="315"/>
      <c r="L1414" s="315"/>
      <c r="M1414" s="315"/>
      <c r="N1414" s="315"/>
      <c r="O1414" s="315"/>
      <c r="P1414" s="315"/>
      <c r="Q1414" s="315"/>
      <c r="R1414" s="315"/>
      <c r="S1414" s="315"/>
      <c r="T1414" s="315"/>
      <c r="U1414" s="315"/>
      <c r="V1414" s="315"/>
      <c r="W1414" s="315"/>
      <c r="X1414" s="315"/>
      <c r="Y1414" s="315"/>
      <c r="Z1414" s="315"/>
      <c r="AA1414" s="315"/>
    </row>
    <row r="1415" spans="1:27" s="303" customFormat="1" ht="16">
      <c r="A1415" s="315"/>
      <c r="B1415" s="315"/>
      <c r="C1415" s="315"/>
      <c r="D1415" s="315"/>
      <c r="E1415" s="315"/>
      <c r="F1415" s="315"/>
      <c r="G1415" s="315"/>
      <c r="H1415" s="315"/>
      <c r="I1415" s="315"/>
      <c r="J1415" s="315"/>
      <c r="K1415" s="315"/>
      <c r="L1415" s="315"/>
      <c r="M1415" s="315"/>
      <c r="N1415" s="315"/>
      <c r="O1415" s="315"/>
      <c r="P1415" s="315"/>
      <c r="Q1415" s="315"/>
      <c r="R1415" s="315"/>
      <c r="S1415" s="315"/>
      <c r="T1415" s="315"/>
      <c r="U1415" s="315"/>
      <c r="V1415" s="315"/>
      <c r="W1415" s="315"/>
      <c r="X1415" s="315"/>
      <c r="Y1415" s="315"/>
      <c r="Z1415" s="315"/>
      <c r="AA1415" s="315"/>
    </row>
    <row r="1416" spans="1:27" s="303" customFormat="1" ht="16">
      <c r="A1416" s="315"/>
      <c r="B1416" s="315"/>
      <c r="C1416" s="315"/>
      <c r="D1416" s="315"/>
      <c r="E1416" s="315"/>
      <c r="F1416" s="315"/>
      <c r="G1416" s="315"/>
      <c r="H1416" s="315"/>
      <c r="I1416" s="315"/>
      <c r="J1416" s="315"/>
      <c r="K1416" s="315"/>
      <c r="L1416" s="315"/>
      <c r="M1416" s="315"/>
      <c r="N1416" s="315"/>
      <c r="O1416" s="315"/>
      <c r="P1416" s="315"/>
      <c r="Q1416" s="315"/>
      <c r="R1416" s="315"/>
      <c r="S1416" s="315"/>
      <c r="T1416" s="315"/>
      <c r="U1416" s="315"/>
      <c r="V1416" s="315"/>
      <c r="W1416" s="315"/>
      <c r="X1416" s="315"/>
      <c r="Y1416" s="315"/>
      <c r="Z1416" s="315"/>
      <c r="AA1416" s="315"/>
    </row>
    <row r="1417" spans="1:27" s="303" customFormat="1" ht="16">
      <c r="A1417" s="315" t="s">
        <v>2013</v>
      </c>
      <c r="B1417" s="315"/>
      <c r="C1417" s="315"/>
      <c r="D1417" s="315"/>
      <c r="E1417" s="315"/>
      <c r="F1417" s="315"/>
      <c r="G1417" s="315"/>
      <c r="H1417" s="315"/>
      <c r="I1417" s="315"/>
      <c r="J1417" s="315"/>
      <c r="K1417" s="315"/>
      <c r="L1417" s="315"/>
      <c r="M1417" s="315"/>
      <c r="N1417" s="315"/>
      <c r="O1417" s="315"/>
      <c r="P1417" s="315"/>
      <c r="Q1417" s="315"/>
      <c r="R1417" s="315"/>
      <c r="S1417" s="315"/>
      <c r="T1417" s="315"/>
      <c r="U1417" s="315"/>
      <c r="V1417" s="315"/>
      <c r="W1417" s="315"/>
      <c r="X1417" s="315"/>
      <c r="Y1417" s="315"/>
      <c r="Z1417" s="315"/>
      <c r="AA1417" s="315"/>
    </row>
    <row r="1418" spans="1:27" s="303" customFormat="1" ht="16">
      <c r="A1418" s="315"/>
      <c r="B1418" s="315"/>
      <c r="C1418" s="315"/>
      <c r="D1418" s="315"/>
      <c r="E1418" s="315"/>
      <c r="F1418" s="315"/>
      <c r="G1418" s="315"/>
      <c r="H1418" s="315"/>
      <c r="I1418" s="315"/>
      <c r="J1418" s="315"/>
      <c r="K1418" s="315"/>
      <c r="L1418" s="315"/>
      <c r="M1418" s="315"/>
      <c r="N1418" s="315"/>
      <c r="O1418" s="315"/>
      <c r="P1418" s="315"/>
      <c r="Q1418" s="315"/>
      <c r="R1418" s="315"/>
      <c r="S1418" s="315"/>
      <c r="T1418" s="315"/>
      <c r="U1418" s="315"/>
      <c r="V1418" s="315"/>
      <c r="W1418" s="315"/>
      <c r="X1418" s="315"/>
      <c r="Y1418" s="315"/>
      <c r="Z1418" s="315"/>
      <c r="AA1418" s="315"/>
    </row>
    <row r="1419" spans="1:27" s="303" customFormat="1" ht="16">
      <c r="A1419" s="315" t="s">
        <v>2014</v>
      </c>
      <c r="B1419" s="315"/>
      <c r="C1419" s="315"/>
      <c r="D1419" s="315"/>
      <c r="E1419" s="315"/>
      <c r="F1419" s="315"/>
      <c r="G1419" s="315"/>
      <c r="H1419" s="315"/>
      <c r="I1419" s="315"/>
      <c r="J1419" s="315"/>
      <c r="K1419" s="315"/>
      <c r="L1419" s="315"/>
      <c r="M1419" s="315"/>
      <c r="N1419" s="315"/>
      <c r="O1419" s="315"/>
      <c r="P1419" s="315"/>
      <c r="Q1419" s="315"/>
      <c r="R1419" s="315"/>
      <c r="S1419" s="315"/>
      <c r="T1419" s="315"/>
      <c r="U1419" s="315"/>
      <c r="V1419" s="315"/>
      <c r="W1419" s="315"/>
      <c r="X1419" s="315"/>
      <c r="Y1419" s="315"/>
      <c r="Z1419" s="315"/>
      <c r="AA1419" s="315"/>
    </row>
    <row r="1420" spans="1:27" s="303" customFormat="1" ht="16">
      <c r="A1420" s="315"/>
      <c r="B1420" s="315" t="s">
        <v>2015</v>
      </c>
      <c r="C1420" s="315"/>
      <c r="D1420" s="315"/>
      <c r="E1420" s="315"/>
      <c r="F1420" s="315"/>
      <c r="G1420" s="315"/>
      <c r="H1420" s="315"/>
      <c r="I1420" s="315"/>
      <c r="J1420" s="315"/>
      <c r="K1420" s="315"/>
      <c r="L1420" s="315"/>
      <c r="M1420" s="315"/>
      <c r="N1420" s="315"/>
      <c r="O1420" s="315"/>
      <c r="P1420" s="315"/>
      <c r="Q1420" s="315"/>
      <c r="R1420" s="315"/>
      <c r="S1420" s="315"/>
      <c r="T1420" s="315"/>
      <c r="U1420" s="315"/>
      <c r="V1420" s="315"/>
      <c r="W1420" s="315"/>
      <c r="X1420" s="315"/>
      <c r="Y1420" s="315"/>
      <c r="Z1420" s="315"/>
      <c r="AA1420" s="315"/>
    </row>
    <row r="1421" spans="1:27" s="303" customFormat="1" ht="16">
      <c r="A1421" s="315"/>
      <c r="B1421" s="315"/>
      <c r="C1421" s="315"/>
      <c r="D1421" s="315"/>
      <c r="E1421" s="315"/>
      <c r="F1421" s="315"/>
      <c r="G1421" s="315"/>
      <c r="H1421" s="315"/>
      <c r="I1421" s="315"/>
      <c r="J1421" s="315"/>
      <c r="K1421" s="315"/>
      <c r="L1421" s="315"/>
      <c r="M1421" s="315"/>
      <c r="N1421" s="315"/>
      <c r="O1421" s="315"/>
      <c r="P1421" s="315"/>
      <c r="Q1421" s="315"/>
      <c r="R1421" s="315"/>
      <c r="S1421" s="315"/>
      <c r="T1421" s="315"/>
      <c r="U1421" s="315"/>
      <c r="V1421" s="315"/>
      <c r="W1421" s="315"/>
      <c r="X1421" s="315"/>
      <c r="Y1421" s="315"/>
      <c r="Z1421" s="315"/>
      <c r="AA1421" s="315"/>
    </row>
    <row r="1422" spans="1:27" s="303" customFormat="1" ht="16">
      <c r="A1422" s="315" t="s">
        <v>2016</v>
      </c>
      <c r="B1422" s="315"/>
      <c r="C1422" s="315"/>
      <c r="D1422" s="315"/>
      <c r="E1422" s="315"/>
      <c r="F1422" s="315"/>
      <c r="G1422" s="315"/>
      <c r="H1422" s="315"/>
      <c r="I1422" s="315"/>
      <c r="J1422" s="315"/>
      <c r="K1422" s="315"/>
      <c r="L1422" s="315"/>
      <c r="M1422" s="315"/>
      <c r="N1422" s="315"/>
      <c r="O1422" s="315"/>
      <c r="P1422" s="315"/>
      <c r="Q1422" s="315"/>
      <c r="R1422" s="315"/>
      <c r="S1422" s="315"/>
      <c r="T1422" s="315"/>
      <c r="U1422" s="315"/>
      <c r="V1422" s="315"/>
      <c r="W1422" s="315"/>
      <c r="X1422" s="315"/>
      <c r="Y1422" s="315"/>
      <c r="Z1422" s="315"/>
      <c r="AA1422" s="315"/>
    </row>
    <row r="1423" spans="1:27" s="303" customFormat="1" ht="16">
      <c r="A1423" s="315"/>
      <c r="B1423" s="315" t="s">
        <v>2017</v>
      </c>
      <c r="C1423" s="315"/>
      <c r="D1423" s="315"/>
      <c r="E1423" s="315"/>
      <c r="F1423" s="315"/>
      <c r="G1423" s="315"/>
      <c r="H1423" s="315"/>
      <c r="I1423" s="315"/>
      <c r="J1423" s="315"/>
      <c r="K1423" s="315"/>
      <c r="L1423" s="315"/>
      <c r="M1423" s="315"/>
      <c r="N1423" s="315"/>
      <c r="O1423" s="315"/>
      <c r="P1423" s="315"/>
      <c r="Q1423" s="315"/>
      <c r="R1423" s="315"/>
      <c r="S1423" s="315"/>
      <c r="T1423" s="315"/>
      <c r="U1423" s="315"/>
      <c r="V1423" s="315"/>
      <c r="W1423" s="315"/>
      <c r="X1423" s="315"/>
      <c r="Y1423" s="315"/>
      <c r="Z1423" s="315"/>
      <c r="AA1423" s="315"/>
    </row>
    <row r="1424" spans="1:27" s="303" customFormat="1" ht="16">
      <c r="A1424" s="315"/>
      <c r="B1424" s="315"/>
      <c r="C1424" s="315"/>
      <c r="D1424" s="315"/>
      <c r="E1424" s="315"/>
      <c r="F1424" s="315"/>
      <c r="G1424" s="315"/>
      <c r="H1424" s="315"/>
      <c r="I1424" s="315"/>
      <c r="J1424" s="315"/>
      <c r="K1424" s="315"/>
      <c r="L1424" s="315"/>
      <c r="M1424" s="315"/>
      <c r="N1424" s="315"/>
      <c r="O1424" s="315"/>
      <c r="P1424" s="315"/>
      <c r="Q1424" s="315"/>
      <c r="R1424" s="315"/>
      <c r="S1424" s="315"/>
      <c r="T1424" s="315"/>
      <c r="U1424" s="315"/>
      <c r="V1424" s="315"/>
      <c r="W1424" s="315"/>
      <c r="X1424" s="315"/>
      <c r="Y1424" s="315"/>
      <c r="Z1424" s="315"/>
      <c r="AA1424" s="315"/>
    </row>
    <row r="1425" spans="1:27" s="303" customFormat="1" ht="16">
      <c r="A1425" s="315" t="s">
        <v>2018</v>
      </c>
      <c r="B1425" s="315"/>
      <c r="C1425" s="315"/>
      <c r="D1425" s="315"/>
      <c r="E1425" s="315"/>
      <c r="F1425" s="315"/>
      <c r="G1425" s="315"/>
      <c r="H1425" s="315"/>
      <c r="I1425" s="315"/>
      <c r="J1425" s="315"/>
      <c r="K1425" s="315"/>
      <c r="L1425" s="315"/>
      <c r="M1425" s="315"/>
      <c r="N1425" s="315"/>
      <c r="O1425" s="315"/>
      <c r="P1425" s="315"/>
      <c r="Q1425" s="315"/>
      <c r="R1425" s="315"/>
      <c r="S1425" s="315"/>
      <c r="T1425" s="315"/>
      <c r="U1425" s="315"/>
      <c r="V1425" s="315"/>
      <c r="W1425" s="315"/>
      <c r="X1425" s="315"/>
      <c r="Y1425" s="315"/>
      <c r="Z1425" s="315"/>
      <c r="AA1425" s="315"/>
    </row>
    <row r="1426" spans="1:27" s="303" customFormat="1" ht="16">
      <c r="A1426" s="315"/>
      <c r="B1426" s="315" t="s">
        <v>2019</v>
      </c>
      <c r="C1426" s="315"/>
      <c r="D1426" s="315"/>
      <c r="E1426" s="315"/>
      <c r="F1426" s="315"/>
      <c r="G1426" s="315"/>
      <c r="H1426" s="315"/>
      <c r="I1426" s="315"/>
      <c r="J1426" s="315"/>
      <c r="K1426" s="315"/>
      <c r="L1426" s="315"/>
      <c r="M1426" s="315"/>
      <c r="N1426" s="315"/>
      <c r="O1426" s="315"/>
      <c r="P1426" s="315"/>
      <c r="Q1426" s="315"/>
      <c r="R1426" s="315"/>
      <c r="S1426" s="315"/>
      <c r="T1426" s="315"/>
      <c r="U1426" s="315"/>
      <c r="V1426" s="315"/>
      <c r="W1426" s="315"/>
      <c r="X1426" s="315"/>
      <c r="Y1426" s="315"/>
      <c r="Z1426" s="315"/>
      <c r="AA1426" s="315"/>
    </row>
    <row r="1427" spans="1:27" s="303" customFormat="1" ht="16">
      <c r="A1427" s="315"/>
      <c r="B1427" s="315" t="s">
        <v>2020</v>
      </c>
      <c r="C1427" s="315"/>
      <c r="D1427" s="315"/>
      <c r="E1427" s="315"/>
      <c r="F1427" s="315"/>
      <c r="G1427" s="315"/>
      <c r="H1427" s="315"/>
      <c r="I1427" s="315"/>
      <c r="J1427" s="315"/>
      <c r="K1427" s="315"/>
      <c r="L1427" s="315"/>
      <c r="M1427" s="315"/>
      <c r="N1427" s="315"/>
      <c r="O1427" s="315"/>
      <c r="P1427" s="315"/>
      <c r="Q1427" s="315"/>
      <c r="R1427" s="315"/>
      <c r="S1427" s="315"/>
      <c r="T1427" s="315"/>
      <c r="U1427" s="315"/>
      <c r="V1427" s="315"/>
      <c r="W1427" s="315"/>
      <c r="X1427" s="315"/>
      <c r="Y1427" s="315"/>
      <c r="Z1427" s="315"/>
      <c r="AA1427" s="315"/>
    </row>
    <row r="1428" spans="1:27" s="303" customFormat="1" ht="16">
      <c r="A1428" s="315"/>
      <c r="B1428" s="315"/>
      <c r="C1428" s="315"/>
      <c r="D1428" s="315"/>
      <c r="E1428" s="315"/>
      <c r="F1428" s="315"/>
      <c r="G1428" s="315"/>
      <c r="H1428" s="315"/>
      <c r="I1428" s="315"/>
      <c r="J1428" s="315"/>
      <c r="K1428" s="315"/>
      <c r="L1428" s="315"/>
      <c r="M1428" s="315"/>
      <c r="N1428" s="315"/>
      <c r="O1428" s="315"/>
      <c r="P1428" s="315"/>
      <c r="Q1428" s="315"/>
      <c r="R1428" s="315"/>
      <c r="S1428" s="315"/>
      <c r="T1428" s="315"/>
      <c r="U1428" s="315"/>
      <c r="V1428" s="315"/>
      <c r="W1428" s="315"/>
      <c r="X1428" s="315"/>
      <c r="Y1428" s="315"/>
      <c r="Z1428" s="315"/>
      <c r="AA1428" s="315"/>
    </row>
    <row r="1429" spans="1:27" s="303" customFormat="1" ht="16">
      <c r="A1429" s="315" t="s">
        <v>2021</v>
      </c>
      <c r="B1429" s="315"/>
      <c r="C1429" s="315"/>
      <c r="D1429" s="315"/>
      <c r="E1429" s="315"/>
      <c r="F1429" s="315"/>
      <c r="G1429" s="315"/>
      <c r="H1429" s="315"/>
      <c r="I1429" s="315"/>
      <c r="J1429" s="315"/>
      <c r="K1429" s="315"/>
      <c r="L1429" s="315"/>
      <c r="M1429" s="315"/>
      <c r="N1429" s="315"/>
      <c r="O1429" s="315"/>
      <c r="P1429" s="315"/>
      <c r="Q1429" s="315"/>
      <c r="R1429" s="315"/>
      <c r="S1429" s="315"/>
      <c r="T1429" s="315"/>
      <c r="U1429" s="315"/>
      <c r="V1429" s="315"/>
      <c r="W1429" s="315"/>
      <c r="X1429" s="315"/>
      <c r="Y1429" s="315"/>
      <c r="Z1429" s="315"/>
      <c r="AA1429" s="315"/>
    </row>
    <row r="1430" spans="1:27" s="303" customFormat="1" ht="16">
      <c r="A1430" s="315"/>
      <c r="B1430" s="315" t="s">
        <v>2022</v>
      </c>
      <c r="C1430" s="315"/>
      <c r="D1430" s="315"/>
      <c r="E1430" s="315"/>
      <c r="F1430" s="315"/>
      <c r="G1430" s="315"/>
      <c r="H1430" s="315"/>
      <c r="I1430" s="315"/>
      <c r="J1430" s="315"/>
      <c r="K1430" s="315"/>
      <c r="L1430" s="315"/>
      <c r="M1430" s="315"/>
      <c r="N1430" s="315"/>
      <c r="O1430" s="315"/>
      <c r="P1430" s="315"/>
      <c r="Q1430" s="315"/>
      <c r="R1430" s="315"/>
      <c r="S1430" s="315"/>
      <c r="T1430" s="315"/>
      <c r="U1430" s="315"/>
      <c r="V1430" s="315"/>
      <c r="W1430" s="315"/>
      <c r="X1430" s="315"/>
      <c r="Y1430" s="315"/>
      <c r="Z1430" s="315"/>
      <c r="AA1430" s="315"/>
    </row>
    <row r="1431" spans="1:27" s="303" customFormat="1" ht="16">
      <c r="A1431" s="315"/>
      <c r="B1431" s="315"/>
      <c r="C1431" s="315"/>
      <c r="D1431" s="315"/>
      <c r="E1431" s="315"/>
      <c r="F1431" s="315"/>
      <c r="G1431" s="315"/>
      <c r="H1431" s="315"/>
      <c r="I1431" s="315"/>
      <c r="J1431" s="315"/>
      <c r="K1431" s="315"/>
      <c r="L1431" s="315"/>
      <c r="M1431" s="315"/>
      <c r="N1431" s="315"/>
      <c r="O1431" s="315"/>
      <c r="P1431" s="315"/>
      <c r="Q1431" s="315"/>
      <c r="R1431" s="315"/>
      <c r="S1431" s="315"/>
      <c r="T1431" s="315"/>
      <c r="U1431" s="315"/>
      <c r="V1431" s="315"/>
      <c r="W1431" s="315"/>
      <c r="X1431" s="315"/>
      <c r="Y1431" s="315"/>
      <c r="Z1431" s="315"/>
      <c r="AA1431" s="315"/>
    </row>
    <row r="1432" spans="1:27" s="303" customFormat="1" ht="16">
      <c r="A1432" s="315" t="s">
        <v>2023</v>
      </c>
      <c r="B1432" s="315"/>
      <c r="C1432" s="315"/>
      <c r="D1432" s="315"/>
      <c r="E1432" s="315"/>
      <c r="F1432" s="315"/>
      <c r="G1432" s="315"/>
      <c r="H1432" s="315"/>
      <c r="I1432" s="315"/>
      <c r="J1432" s="315"/>
      <c r="K1432" s="315"/>
      <c r="L1432" s="315"/>
      <c r="M1432" s="315"/>
      <c r="N1432" s="315"/>
      <c r="O1432" s="315"/>
      <c r="P1432" s="315"/>
      <c r="Q1432" s="315"/>
      <c r="R1432" s="315"/>
      <c r="S1432" s="315"/>
      <c r="T1432" s="315"/>
      <c r="U1432" s="315"/>
      <c r="V1432" s="315"/>
      <c r="W1432" s="315"/>
      <c r="X1432" s="315"/>
      <c r="Y1432" s="315"/>
      <c r="Z1432" s="315"/>
      <c r="AA1432" s="315"/>
    </row>
    <row r="1433" spans="1:27" s="303" customFormat="1" ht="16">
      <c r="A1433" s="315"/>
      <c r="B1433" s="315" t="s">
        <v>2024</v>
      </c>
      <c r="C1433" s="315"/>
      <c r="D1433" s="315"/>
      <c r="E1433" s="315"/>
      <c r="F1433" s="315"/>
      <c r="G1433" s="315"/>
      <c r="H1433" s="315"/>
      <c r="I1433" s="315"/>
      <c r="J1433" s="315"/>
      <c r="K1433" s="315"/>
      <c r="L1433" s="315"/>
      <c r="M1433" s="315"/>
      <c r="N1433" s="315"/>
      <c r="O1433" s="315"/>
      <c r="P1433" s="315"/>
      <c r="Q1433" s="315"/>
      <c r="R1433" s="315"/>
      <c r="S1433" s="315"/>
      <c r="T1433" s="315"/>
      <c r="U1433" s="315"/>
      <c r="V1433" s="315"/>
      <c r="W1433" s="315"/>
      <c r="X1433" s="315"/>
      <c r="Y1433" s="315"/>
      <c r="Z1433" s="315"/>
      <c r="AA1433" s="315"/>
    </row>
    <row r="1434" spans="1:27" s="303" customFormat="1" ht="16">
      <c r="A1434" s="315"/>
      <c r="B1434" s="315"/>
      <c r="C1434" s="315"/>
      <c r="D1434" s="315"/>
      <c r="E1434" s="315"/>
      <c r="F1434" s="315"/>
      <c r="G1434" s="315"/>
      <c r="H1434" s="315"/>
      <c r="I1434" s="315"/>
      <c r="J1434" s="315"/>
      <c r="K1434" s="315"/>
      <c r="L1434" s="315"/>
      <c r="M1434" s="315"/>
      <c r="N1434" s="315"/>
      <c r="O1434" s="315"/>
      <c r="P1434" s="315"/>
      <c r="Q1434" s="315"/>
      <c r="R1434" s="315"/>
      <c r="S1434" s="315"/>
      <c r="T1434" s="315"/>
      <c r="U1434" s="315"/>
      <c r="V1434" s="315"/>
      <c r="W1434" s="315"/>
      <c r="X1434" s="315"/>
      <c r="Y1434" s="315"/>
      <c r="Z1434" s="315"/>
      <c r="AA1434" s="315"/>
    </row>
    <row r="1435" spans="1:27" s="303" customFormat="1" ht="16">
      <c r="A1435" s="315" t="s">
        <v>2025</v>
      </c>
      <c r="B1435" s="315"/>
      <c r="C1435" s="315"/>
      <c r="D1435" s="315"/>
      <c r="E1435" s="315"/>
      <c r="F1435" s="315"/>
      <c r="G1435" s="315"/>
      <c r="H1435" s="315"/>
      <c r="I1435" s="315"/>
      <c r="J1435" s="315"/>
      <c r="K1435" s="315"/>
      <c r="L1435" s="315"/>
      <c r="M1435" s="315"/>
      <c r="N1435" s="315"/>
      <c r="O1435" s="315"/>
      <c r="P1435" s="315"/>
      <c r="Q1435" s="315"/>
      <c r="R1435" s="315"/>
      <c r="S1435" s="315"/>
      <c r="T1435" s="315"/>
      <c r="U1435" s="315"/>
      <c r="V1435" s="315"/>
      <c r="W1435" s="315"/>
      <c r="X1435" s="315"/>
      <c r="Y1435" s="315"/>
      <c r="Z1435" s="315"/>
      <c r="AA1435" s="315"/>
    </row>
    <row r="1436" spans="1:27" s="303" customFormat="1" ht="16">
      <c r="A1436" s="315"/>
      <c r="B1436" s="315" t="s">
        <v>2026</v>
      </c>
      <c r="C1436" s="315"/>
      <c r="D1436" s="315"/>
      <c r="E1436" s="315"/>
      <c r="F1436" s="315"/>
      <c r="G1436" s="315"/>
      <c r="H1436" s="315"/>
      <c r="I1436" s="315"/>
      <c r="J1436" s="315"/>
      <c r="K1436" s="315"/>
      <c r="L1436" s="315"/>
      <c r="M1436" s="315"/>
      <c r="N1436" s="315"/>
      <c r="O1436" s="315"/>
      <c r="P1436" s="315"/>
      <c r="Q1436" s="315"/>
      <c r="R1436" s="315"/>
      <c r="S1436" s="315"/>
      <c r="T1436" s="315"/>
      <c r="U1436" s="315"/>
      <c r="V1436" s="315"/>
      <c r="W1436" s="315"/>
      <c r="X1436" s="315"/>
      <c r="Y1436" s="315"/>
      <c r="Z1436" s="315"/>
      <c r="AA1436" s="315"/>
    </row>
    <row r="1437" spans="1:27" s="303" customFormat="1" ht="16">
      <c r="A1437" s="315"/>
      <c r="B1437" s="315"/>
      <c r="C1437" s="315"/>
      <c r="D1437" s="315"/>
      <c r="E1437" s="315"/>
      <c r="F1437" s="315"/>
      <c r="G1437" s="315"/>
      <c r="H1437" s="315"/>
      <c r="I1437" s="315"/>
      <c r="J1437" s="315"/>
      <c r="K1437" s="315"/>
      <c r="L1437" s="315"/>
      <c r="M1437" s="315"/>
      <c r="N1437" s="315"/>
      <c r="O1437" s="315"/>
      <c r="P1437" s="315"/>
      <c r="Q1437" s="315"/>
      <c r="R1437" s="315"/>
      <c r="S1437" s="315"/>
      <c r="T1437" s="315"/>
      <c r="U1437" s="315"/>
      <c r="V1437" s="315"/>
      <c r="W1437" s="315"/>
      <c r="X1437" s="315"/>
      <c r="Y1437" s="315"/>
      <c r="Z1437" s="315"/>
      <c r="AA1437" s="315"/>
    </row>
    <row r="1438" spans="1:27" s="303" customFormat="1" ht="16">
      <c r="A1438" s="315" t="s">
        <v>2027</v>
      </c>
      <c r="B1438" s="315"/>
      <c r="C1438" s="315"/>
      <c r="D1438" s="315"/>
      <c r="E1438" s="315"/>
      <c r="F1438" s="315"/>
      <c r="G1438" s="315"/>
      <c r="H1438" s="315"/>
      <c r="I1438" s="315"/>
      <c r="J1438" s="315"/>
      <c r="K1438" s="315"/>
      <c r="L1438" s="315"/>
      <c r="M1438" s="315"/>
      <c r="N1438" s="315"/>
      <c r="O1438" s="315"/>
      <c r="P1438" s="315"/>
      <c r="Q1438" s="315"/>
      <c r="R1438" s="315"/>
      <c r="S1438" s="315"/>
      <c r="T1438" s="315"/>
      <c r="U1438" s="315"/>
      <c r="V1438" s="315"/>
      <c r="W1438" s="315"/>
      <c r="X1438" s="315"/>
      <c r="Y1438" s="315"/>
      <c r="Z1438" s="315"/>
      <c r="AA1438" s="315"/>
    </row>
    <row r="1439" spans="1:27" s="303" customFormat="1" ht="16">
      <c r="A1439" s="315"/>
      <c r="B1439" s="315" t="s">
        <v>2028</v>
      </c>
      <c r="C1439" s="315"/>
      <c r="D1439" s="315"/>
      <c r="E1439" s="315"/>
      <c r="F1439" s="315"/>
      <c r="G1439" s="315"/>
      <c r="H1439" s="315"/>
      <c r="I1439" s="315"/>
      <c r="J1439" s="315"/>
      <c r="K1439" s="315"/>
      <c r="L1439" s="315"/>
      <c r="M1439" s="315"/>
      <c r="N1439" s="315"/>
      <c r="O1439" s="315"/>
      <c r="P1439" s="315"/>
      <c r="Q1439" s="315"/>
      <c r="R1439" s="315"/>
      <c r="S1439" s="315"/>
      <c r="T1439" s="315"/>
      <c r="U1439" s="315"/>
      <c r="V1439" s="315"/>
      <c r="W1439" s="315"/>
      <c r="X1439" s="315"/>
      <c r="Y1439" s="315"/>
      <c r="Z1439" s="315"/>
      <c r="AA1439" s="315"/>
    </row>
    <row r="1440" spans="1:27" s="303" customFormat="1" ht="16">
      <c r="A1440" s="315"/>
      <c r="B1440" s="315"/>
      <c r="C1440" s="315"/>
      <c r="D1440" s="315"/>
      <c r="E1440" s="315"/>
      <c r="F1440" s="315"/>
      <c r="G1440" s="315"/>
      <c r="H1440" s="315"/>
      <c r="I1440" s="315"/>
      <c r="J1440" s="315"/>
      <c r="K1440" s="315"/>
      <c r="L1440" s="315"/>
      <c r="M1440" s="315"/>
      <c r="N1440" s="315"/>
      <c r="O1440" s="315"/>
      <c r="P1440" s="315"/>
      <c r="Q1440" s="315"/>
      <c r="R1440" s="315"/>
      <c r="S1440" s="315"/>
      <c r="T1440" s="315"/>
      <c r="U1440" s="315"/>
      <c r="V1440" s="315"/>
      <c r="W1440" s="315"/>
      <c r="X1440" s="315"/>
      <c r="Y1440" s="315"/>
      <c r="Z1440" s="315"/>
      <c r="AA1440" s="315"/>
    </row>
    <row r="1441" spans="1:27" s="303" customFormat="1" ht="16">
      <c r="A1441" s="315" t="s">
        <v>2029</v>
      </c>
      <c r="B1441" s="315"/>
      <c r="C1441" s="315"/>
      <c r="D1441" s="315"/>
      <c r="E1441" s="315"/>
      <c r="F1441" s="315"/>
      <c r="G1441" s="315"/>
      <c r="H1441" s="315"/>
      <c r="I1441" s="315"/>
      <c r="J1441" s="315"/>
      <c r="K1441" s="315"/>
      <c r="L1441" s="315"/>
      <c r="M1441" s="315"/>
      <c r="N1441" s="315"/>
      <c r="O1441" s="315"/>
      <c r="P1441" s="315"/>
      <c r="Q1441" s="315"/>
      <c r="R1441" s="315"/>
      <c r="S1441" s="315"/>
      <c r="T1441" s="315"/>
      <c r="U1441" s="315"/>
      <c r="V1441" s="315"/>
      <c r="W1441" s="315"/>
      <c r="X1441" s="315"/>
      <c r="Y1441" s="315"/>
      <c r="Z1441" s="315"/>
      <c r="AA1441" s="315"/>
    </row>
    <row r="1442" spans="1:27" s="303" customFormat="1" ht="16">
      <c r="A1442" s="315"/>
      <c r="B1442" s="315" t="s">
        <v>2030</v>
      </c>
      <c r="C1442" s="315"/>
      <c r="D1442" s="315"/>
      <c r="E1442" s="315"/>
      <c r="F1442" s="315"/>
      <c r="G1442" s="315"/>
      <c r="H1442" s="315"/>
      <c r="I1442" s="315"/>
      <c r="J1442" s="315"/>
      <c r="K1442" s="315"/>
      <c r="L1442" s="315"/>
      <c r="M1442" s="315"/>
      <c r="N1442" s="315"/>
      <c r="O1442" s="315"/>
      <c r="P1442" s="315"/>
      <c r="Q1442" s="315"/>
      <c r="R1442" s="315"/>
      <c r="S1442" s="315"/>
      <c r="T1442" s="315"/>
      <c r="U1442" s="315"/>
      <c r="V1442" s="315"/>
      <c r="W1442" s="315"/>
      <c r="X1442" s="315"/>
      <c r="Y1442" s="315"/>
      <c r="Z1442" s="315"/>
      <c r="AA1442" s="315"/>
    </row>
    <row r="1443" spans="1:27" s="303" customFormat="1" ht="16">
      <c r="A1443" s="315"/>
      <c r="B1443" s="315"/>
      <c r="C1443" s="315"/>
      <c r="D1443" s="315"/>
      <c r="E1443" s="315"/>
      <c r="F1443" s="315"/>
      <c r="G1443" s="315"/>
      <c r="H1443" s="315"/>
      <c r="I1443" s="315"/>
      <c r="J1443" s="315"/>
      <c r="K1443" s="315"/>
      <c r="L1443" s="315"/>
      <c r="M1443" s="315"/>
      <c r="N1443" s="315"/>
      <c r="O1443" s="315"/>
      <c r="P1443" s="315"/>
      <c r="Q1443" s="315"/>
      <c r="R1443" s="315"/>
      <c r="S1443" s="315"/>
      <c r="T1443" s="315"/>
      <c r="U1443" s="315"/>
      <c r="V1443" s="315"/>
      <c r="W1443" s="315"/>
      <c r="X1443" s="315"/>
      <c r="Y1443" s="315"/>
      <c r="Z1443" s="315"/>
      <c r="AA1443" s="315"/>
    </row>
    <row r="1444" spans="1:27" s="303" customFormat="1" ht="16">
      <c r="A1444" s="315" t="s">
        <v>2031</v>
      </c>
      <c r="B1444" s="315"/>
      <c r="C1444" s="315"/>
      <c r="D1444" s="315"/>
      <c r="E1444" s="315"/>
      <c r="F1444" s="315"/>
      <c r="G1444" s="315"/>
      <c r="H1444" s="315"/>
      <c r="I1444" s="315"/>
      <c r="J1444" s="315"/>
      <c r="K1444" s="315"/>
      <c r="L1444" s="315"/>
      <c r="M1444" s="315"/>
      <c r="N1444" s="315"/>
      <c r="O1444" s="315"/>
      <c r="P1444" s="315"/>
      <c r="Q1444" s="315"/>
      <c r="R1444" s="315"/>
      <c r="S1444" s="315"/>
      <c r="T1444" s="315"/>
      <c r="U1444" s="315"/>
      <c r="V1444" s="315"/>
      <c r="W1444" s="315"/>
      <c r="X1444" s="315"/>
      <c r="Y1444" s="315"/>
      <c r="Z1444" s="315"/>
      <c r="AA1444" s="315"/>
    </row>
    <row r="1445" spans="1:27" s="303" customFormat="1" ht="16">
      <c r="A1445" s="315"/>
      <c r="B1445" s="315" t="s">
        <v>2032</v>
      </c>
      <c r="C1445" s="315"/>
      <c r="D1445" s="315"/>
      <c r="E1445" s="315"/>
      <c r="F1445" s="315"/>
      <c r="G1445" s="315"/>
      <c r="H1445" s="315"/>
      <c r="I1445" s="315"/>
      <c r="J1445" s="315"/>
      <c r="K1445" s="315"/>
      <c r="L1445" s="315"/>
      <c r="M1445" s="315"/>
      <c r="N1445" s="315"/>
      <c r="O1445" s="315"/>
      <c r="P1445" s="315"/>
      <c r="Q1445" s="315"/>
      <c r="R1445" s="315"/>
      <c r="S1445" s="315"/>
      <c r="T1445" s="315"/>
      <c r="U1445" s="315"/>
      <c r="V1445" s="315"/>
      <c r="W1445" s="315"/>
      <c r="X1445" s="315"/>
      <c r="Y1445" s="315"/>
      <c r="Z1445" s="315"/>
      <c r="AA1445" s="315"/>
    </row>
    <row r="1446" spans="1:27" s="303" customFormat="1" ht="16">
      <c r="A1446" s="315"/>
      <c r="B1446" s="315"/>
      <c r="C1446" s="315"/>
      <c r="D1446" s="315"/>
      <c r="E1446" s="315"/>
      <c r="F1446" s="315"/>
      <c r="G1446" s="315"/>
      <c r="H1446" s="315"/>
      <c r="I1446" s="315"/>
      <c r="J1446" s="315"/>
      <c r="K1446" s="315"/>
      <c r="L1446" s="315"/>
      <c r="M1446" s="315"/>
      <c r="N1446" s="315"/>
      <c r="O1446" s="315"/>
      <c r="P1446" s="315"/>
      <c r="Q1446" s="315"/>
      <c r="R1446" s="315"/>
      <c r="S1446" s="315"/>
      <c r="T1446" s="315"/>
      <c r="U1446" s="315"/>
      <c r="V1446" s="315"/>
      <c r="W1446" s="315"/>
      <c r="X1446" s="315"/>
      <c r="Y1446" s="315"/>
      <c r="Z1446" s="315"/>
      <c r="AA1446" s="315"/>
    </row>
    <row r="1447" spans="1:27" s="303" customFormat="1" ht="16">
      <c r="A1447" s="315" t="s">
        <v>2033</v>
      </c>
      <c r="B1447" s="315"/>
      <c r="C1447" s="315"/>
      <c r="D1447" s="315"/>
      <c r="E1447" s="315"/>
      <c r="F1447" s="315"/>
      <c r="G1447" s="315"/>
      <c r="H1447" s="315"/>
      <c r="I1447" s="315"/>
      <c r="J1447" s="315"/>
      <c r="K1447" s="315"/>
      <c r="L1447" s="315"/>
      <c r="M1447" s="315"/>
      <c r="N1447" s="315"/>
      <c r="O1447" s="315"/>
      <c r="P1447" s="315"/>
      <c r="Q1447" s="315"/>
      <c r="R1447" s="315"/>
      <c r="S1447" s="315"/>
      <c r="T1447" s="315"/>
      <c r="U1447" s="315"/>
      <c r="V1447" s="315"/>
      <c r="W1447" s="315"/>
      <c r="X1447" s="315"/>
      <c r="Y1447" s="315"/>
      <c r="Z1447" s="315"/>
      <c r="AA1447" s="315"/>
    </row>
    <row r="1448" spans="1:27" s="303" customFormat="1" ht="16">
      <c r="A1448" s="315"/>
      <c r="B1448" s="315" t="s">
        <v>2022</v>
      </c>
      <c r="C1448" s="315"/>
      <c r="D1448" s="315"/>
      <c r="E1448" s="315"/>
      <c r="F1448" s="315"/>
      <c r="G1448" s="315"/>
      <c r="H1448" s="315"/>
      <c r="I1448" s="315"/>
      <c r="J1448" s="315"/>
      <c r="K1448" s="315"/>
      <c r="L1448" s="315"/>
      <c r="M1448" s="315"/>
      <c r="N1448" s="315"/>
      <c r="O1448" s="315"/>
      <c r="P1448" s="315"/>
      <c r="Q1448" s="315"/>
      <c r="R1448" s="315"/>
      <c r="S1448" s="315"/>
      <c r="T1448" s="315"/>
      <c r="U1448" s="315"/>
      <c r="V1448" s="315"/>
      <c r="W1448" s="315"/>
      <c r="X1448" s="315"/>
      <c r="Y1448" s="315"/>
      <c r="Z1448" s="315"/>
      <c r="AA1448" s="315"/>
    </row>
    <row r="1449" spans="1:27" s="303" customFormat="1" ht="16">
      <c r="A1449" s="315"/>
      <c r="B1449" s="315"/>
      <c r="C1449" s="315"/>
      <c r="D1449" s="315"/>
      <c r="E1449" s="315"/>
      <c r="F1449" s="315"/>
      <c r="G1449" s="315"/>
      <c r="H1449" s="315"/>
      <c r="I1449" s="315"/>
      <c r="J1449" s="315"/>
      <c r="K1449" s="315"/>
      <c r="L1449" s="315"/>
      <c r="M1449" s="315"/>
      <c r="N1449" s="315"/>
      <c r="O1449" s="315"/>
      <c r="P1449" s="315"/>
      <c r="Q1449" s="315"/>
      <c r="R1449" s="315"/>
      <c r="S1449" s="315"/>
      <c r="T1449" s="315"/>
      <c r="U1449" s="315"/>
      <c r="V1449" s="315"/>
      <c r="W1449" s="315"/>
      <c r="X1449" s="315"/>
      <c r="Y1449" s="315"/>
      <c r="Z1449" s="315"/>
      <c r="AA1449" s="315"/>
    </row>
    <row r="1450" spans="1:27" s="303" customFormat="1" ht="16">
      <c r="A1450" s="315" t="s">
        <v>2034</v>
      </c>
      <c r="B1450" s="315"/>
      <c r="C1450" s="315"/>
      <c r="D1450" s="315"/>
      <c r="E1450" s="315"/>
      <c r="F1450" s="315"/>
      <c r="G1450" s="315"/>
      <c r="H1450" s="315"/>
      <c r="I1450" s="315"/>
      <c r="J1450" s="315"/>
      <c r="K1450" s="315"/>
      <c r="L1450" s="315"/>
      <c r="M1450" s="315"/>
      <c r="N1450" s="315"/>
      <c r="O1450" s="315"/>
      <c r="P1450" s="315"/>
      <c r="Q1450" s="315"/>
      <c r="R1450" s="315"/>
      <c r="S1450" s="315"/>
      <c r="T1450" s="315"/>
      <c r="U1450" s="315"/>
      <c r="V1450" s="315"/>
      <c r="W1450" s="315"/>
      <c r="X1450" s="315"/>
      <c r="Y1450" s="315"/>
      <c r="Z1450" s="315"/>
      <c r="AA1450" s="315"/>
    </row>
    <row r="1451" spans="1:27" s="303" customFormat="1" ht="16">
      <c r="A1451" s="315"/>
      <c r="B1451" s="315" t="s">
        <v>2035</v>
      </c>
      <c r="C1451" s="315"/>
      <c r="D1451" s="315"/>
      <c r="E1451" s="315"/>
      <c r="F1451" s="315"/>
      <c r="G1451" s="315"/>
      <c r="H1451" s="315"/>
      <c r="I1451" s="315"/>
      <c r="J1451" s="315"/>
      <c r="K1451" s="315"/>
      <c r="L1451" s="315"/>
      <c r="M1451" s="315"/>
      <c r="N1451" s="315"/>
      <c r="O1451" s="315"/>
      <c r="P1451" s="315"/>
      <c r="Q1451" s="315"/>
      <c r="R1451" s="315"/>
      <c r="S1451" s="315"/>
      <c r="T1451" s="315"/>
      <c r="U1451" s="315"/>
      <c r="V1451" s="315"/>
      <c r="W1451" s="315"/>
      <c r="X1451" s="315"/>
      <c r="Y1451" s="315"/>
      <c r="Z1451" s="315"/>
      <c r="AA1451" s="315"/>
    </row>
    <row r="1452" spans="1:27" s="303" customFormat="1" ht="16">
      <c r="A1452" s="315"/>
      <c r="B1452" s="315"/>
      <c r="C1452" s="315"/>
      <c r="D1452" s="315"/>
      <c r="E1452" s="315"/>
      <c r="F1452" s="315"/>
      <c r="G1452" s="315"/>
      <c r="H1452" s="315"/>
      <c r="I1452" s="315"/>
      <c r="J1452" s="315"/>
      <c r="K1452" s="315"/>
      <c r="L1452" s="315"/>
      <c r="M1452" s="315"/>
      <c r="N1452" s="315"/>
      <c r="O1452" s="315"/>
      <c r="P1452" s="315"/>
      <c r="Q1452" s="315"/>
      <c r="R1452" s="315"/>
      <c r="S1452" s="315"/>
      <c r="T1452" s="315"/>
      <c r="U1452" s="315"/>
      <c r="V1452" s="315"/>
      <c r="W1452" s="315"/>
      <c r="X1452" s="315"/>
      <c r="Y1452" s="315"/>
      <c r="Z1452" s="315"/>
      <c r="AA1452" s="315"/>
    </row>
    <row r="1453" spans="1:27" s="303" customFormat="1" ht="16">
      <c r="A1453" s="315" t="s">
        <v>2036</v>
      </c>
      <c r="B1453" s="315"/>
      <c r="C1453" s="315"/>
      <c r="D1453" s="315"/>
      <c r="E1453" s="315"/>
      <c r="F1453" s="315"/>
      <c r="G1453" s="315"/>
      <c r="H1453" s="315"/>
      <c r="I1453" s="315"/>
      <c r="J1453" s="315"/>
      <c r="K1453" s="315"/>
      <c r="L1453" s="315"/>
      <c r="M1453" s="315"/>
      <c r="N1453" s="315"/>
      <c r="O1453" s="315"/>
      <c r="P1453" s="315"/>
      <c r="Q1453" s="315"/>
      <c r="R1453" s="315"/>
      <c r="S1453" s="315"/>
      <c r="T1453" s="315"/>
      <c r="U1453" s="315"/>
      <c r="V1453" s="315"/>
      <c r="W1453" s="315"/>
      <c r="X1453" s="315"/>
      <c r="Y1453" s="315"/>
      <c r="Z1453" s="315"/>
      <c r="AA1453" s="315"/>
    </row>
    <row r="1454" spans="1:27" s="303" customFormat="1" ht="16">
      <c r="A1454" s="315"/>
      <c r="B1454" s="315" t="s">
        <v>2037</v>
      </c>
      <c r="C1454" s="315"/>
      <c r="D1454" s="315"/>
      <c r="E1454" s="315"/>
      <c r="F1454" s="315"/>
      <c r="G1454" s="315"/>
      <c r="H1454" s="315"/>
      <c r="I1454" s="315"/>
      <c r="J1454" s="315"/>
      <c r="K1454" s="315"/>
      <c r="L1454" s="315"/>
      <c r="M1454" s="315"/>
      <c r="N1454" s="315"/>
      <c r="O1454" s="315"/>
      <c r="P1454" s="315"/>
      <c r="Q1454" s="315"/>
      <c r="R1454" s="315"/>
      <c r="S1454" s="315"/>
      <c r="T1454" s="315"/>
      <c r="U1454" s="315"/>
      <c r="V1454" s="315"/>
      <c r="W1454" s="315"/>
      <c r="X1454" s="315"/>
      <c r="Y1454" s="315"/>
      <c r="Z1454" s="315"/>
      <c r="AA1454" s="315"/>
    </row>
    <row r="1455" spans="1:27" s="303" customFormat="1" ht="16">
      <c r="A1455" s="315"/>
      <c r="B1455" s="315"/>
      <c r="C1455" s="315"/>
      <c r="D1455" s="315"/>
      <c r="E1455" s="315"/>
      <c r="F1455" s="315"/>
      <c r="G1455" s="315"/>
      <c r="H1455" s="315"/>
      <c r="I1455" s="315"/>
      <c r="J1455" s="315"/>
      <c r="K1455" s="315"/>
      <c r="L1455" s="315"/>
      <c r="M1455" s="315"/>
      <c r="N1455" s="315"/>
      <c r="O1455" s="315"/>
      <c r="P1455" s="315"/>
      <c r="Q1455" s="315"/>
      <c r="R1455" s="315"/>
      <c r="S1455" s="315"/>
      <c r="T1455" s="315"/>
      <c r="U1455" s="315"/>
      <c r="V1455" s="315"/>
      <c r="W1455" s="315"/>
      <c r="X1455" s="315"/>
      <c r="Y1455" s="315"/>
      <c r="Z1455" s="315"/>
      <c r="AA1455" s="315"/>
    </row>
    <row r="1456" spans="1:27" s="303" customFormat="1" ht="16">
      <c r="A1456" s="315"/>
      <c r="B1456" s="315"/>
      <c r="C1456" s="315"/>
      <c r="D1456" s="315"/>
      <c r="E1456" s="315"/>
      <c r="F1456" s="315"/>
      <c r="G1456" s="315"/>
      <c r="H1456" s="315"/>
      <c r="I1456" s="315"/>
      <c r="J1456" s="315"/>
      <c r="K1456" s="315"/>
      <c r="L1456" s="315"/>
      <c r="M1456" s="315"/>
      <c r="N1456" s="315"/>
      <c r="O1456" s="315"/>
      <c r="P1456" s="315"/>
      <c r="Q1456" s="315"/>
      <c r="R1456" s="315"/>
      <c r="S1456" s="315"/>
      <c r="T1456" s="315"/>
      <c r="U1456" s="315"/>
      <c r="V1456" s="315"/>
      <c r="W1456" s="315"/>
      <c r="X1456" s="315"/>
      <c r="Y1456" s="315"/>
      <c r="Z1456" s="315"/>
      <c r="AA1456" s="315"/>
    </row>
    <row r="1457" spans="1:27" s="303" customFormat="1" ht="16">
      <c r="A1457" s="315"/>
      <c r="B1457" s="315"/>
      <c r="C1457" s="315"/>
      <c r="D1457" s="315"/>
      <c r="E1457" s="315"/>
      <c r="F1457" s="315"/>
      <c r="G1457" s="315"/>
      <c r="H1457" s="315"/>
      <c r="I1457" s="315"/>
      <c r="J1457" s="315"/>
      <c r="K1457" s="315"/>
      <c r="L1457" s="315"/>
      <c r="M1457" s="315"/>
      <c r="N1457" s="315"/>
      <c r="O1457" s="315"/>
      <c r="P1457" s="315"/>
      <c r="Q1457" s="315"/>
      <c r="R1457" s="315"/>
      <c r="S1457" s="315"/>
      <c r="T1457" s="315"/>
      <c r="U1457" s="315"/>
      <c r="V1457" s="315"/>
      <c r="W1457" s="315"/>
      <c r="X1457" s="315"/>
      <c r="Y1457" s="315"/>
      <c r="Z1457" s="315"/>
      <c r="AA1457" s="315"/>
    </row>
    <row r="1458" spans="1:27" s="303" customFormat="1" ht="16">
      <c r="A1458" s="315"/>
      <c r="B1458" s="315"/>
      <c r="C1458" s="315"/>
      <c r="D1458" s="315"/>
      <c r="E1458" s="315"/>
      <c r="F1458" s="315"/>
      <c r="G1458" s="315"/>
      <c r="H1458" s="315"/>
      <c r="I1458" s="315"/>
      <c r="J1458" s="315"/>
      <c r="K1458" s="315"/>
      <c r="L1458" s="315"/>
      <c r="M1458" s="315"/>
      <c r="N1458" s="315"/>
      <c r="O1458" s="315"/>
      <c r="P1458" s="315"/>
      <c r="Q1458" s="315"/>
      <c r="R1458" s="315"/>
      <c r="S1458" s="315"/>
      <c r="T1458" s="315"/>
      <c r="U1458" s="315"/>
      <c r="V1458" s="315"/>
      <c r="W1458" s="315"/>
      <c r="X1458" s="315"/>
      <c r="Y1458" s="315"/>
      <c r="Z1458" s="315"/>
      <c r="AA1458" s="315"/>
    </row>
    <row r="1459" spans="1:27" s="303" customFormat="1" ht="16">
      <c r="A1459" s="315"/>
      <c r="B1459" s="315"/>
      <c r="C1459" s="315"/>
      <c r="D1459" s="315"/>
      <c r="E1459" s="315"/>
      <c r="F1459" s="315"/>
      <c r="G1459" s="315"/>
      <c r="H1459" s="315"/>
      <c r="I1459" s="315"/>
      <c r="J1459" s="315"/>
      <c r="K1459" s="315"/>
      <c r="L1459" s="315"/>
      <c r="M1459" s="315"/>
      <c r="N1459" s="315"/>
      <c r="O1459" s="315"/>
      <c r="P1459" s="315"/>
      <c r="Q1459" s="315"/>
      <c r="R1459" s="315"/>
      <c r="S1459" s="315"/>
      <c r="T1459" s="315"/>
      <c r="U1459" s="315"/>
      <c r="V1459" s="315"/>
      <c r="W1459" s="315"/>
      <c r="X1459" s="315"/>
      <c r="Y1459" s="315"/>
      <c r="Z1459" s="315"/>
      <c r="AA1459" s="315"/>
    </row>
    <row r="1460" spans="1:27" s="303" customFormat="1" ht="16">
      <c r="A1460" s="315"/>
      <c r="B1460" s="315"/>
      <c r="C1460" s="315"/>
      <c r="D1460" s="315"/>
      <c r="E1460" s="315"/>
      <c r="F1460" s="315"/>
      <c r="G1460" s="315"/>
      <c r="H1460" s="315"/>
      <c r="I1460" s="315"/>
      <c r="J1460" s="315"/>
      <c r="K1460" s="315"/>
      <c r="L1460" s="315"/>
      <c r="M1460" s="315"/>
      <c r="N1460" s="315"/>
      <c r="O1460" s="315"/>
      <c r="P1460" s="315"/>
      <c r="Q1460" s="315"/>
      <c r="R1460" s="315"/>
      <c r="S1460" s="315"/>
      <c r="T1460" s="315"/>
      <c r="U1460" s="315"/>
      <c r="V1460" s="315"/>
      <c r="W1460" s="315"/>
      <c r="X1460" s="315"/>
      <c r="Y1460" s="315"/>
      <c r="Z1460" s="315"/>
      <c r="AA1460" s="315"/>
    </row>
    <row r="1461" spans="1:27" s="303" customFormat="1" ht="16">
      <c r="A1461" s="315"/>
      <c r="B1461" s="315"/>
      <c r="C1461" s="315"/>
      <c r="D1461" s="315"/>
      <c r="E1461" s="315"/>
      <c r="F1461" s="315"/>
      <c r="G1461" s="315"/>
      <c r="H1461" s="315"/>
      <c r="I1461" s="315"/>
      <c r="J1461" s="315"/>
      <c r="K1461" s="315"/>
      <c r="L1461" s="315"/>
      <c r="M1461" s="315"/>
      <c r="N1461" s="315"/>
      <c r="O1461" s="315"/>
      <c r="P1461" s="315"/>
      <c r="Q1461" s="315"/>
      <c r="R1461" s="315"/>
      <c r="S1461" s="315"/>
      <c r="T1461" s="315"/>
      <c r="U1461" s="315"/>
      <c r="V1461" s="315"/>
      <c r="W1461" s="315"/>
      <c r="X1461" s="315"/>
      <c r="Y1461" s="315"/>
      <c r="Z1461" s="315"/>
      <c r="AA1461" s="315"/>
    </row>
    <row r="1462" spans="1:27" s="303" customFormat="1" ht="16">
      <c r="A1462" s="315"/>
      <c r="B1462" s="315"/>
      <c r="C1462" s="315"/>
      <c r="D1462" s="315"/>
      <c r="E1462" s="315"/>
      <c r="F1462" s="315"/>
      <c r="G1462" s="315"/>
      <c r="H1462" s="315"/>
      <c r="I1462" s="315"/>
      <c r="J1462" s="315"/>
      <c r="K1462" s="315"/>
      <c r="L1462" s="315"/>
      <c r="M1462" s="315"/>
      <c r="N1462" s="315"/>
      <c r="O1462" s="315"/>
      <c r="P1462" s="315"/>
      <c r="Q1462" s="315"/>
      <c r="R1462" s="315"/>
      <c r="S1462" s="315"/>
      <c r="T1462" s="315"/>
      <c r="U1462" s="315"/>
      <c r="V1462" s="315"/>
      <c r="W1462" s="315"/>
      <c r="X1462" s="315"/>
      <c r="Y1462" s="315"/>
      <c r="Z1462" s="315"/>
      <c r="AA1462" s="315"/>
    </row>
    <row r="1463" spans="1:27" s="303" customFormat="1" ht="16">
      <c r="A1463" s="315"/>
      <c r="B1463" s="315"/>
      <c r="C1463" s="315"/>
      <c r="D1463" s="315"/>
      <c r="E1463" s="315"/>
      <c r="F1463" s="315"/>
      <c r="G1463" s="315"/>
      <c r="H1463" s="315"/>
      <c r="I1463" s="315"/>
      <c r="J1463" s="315"/>
      <c r="K1463" s="315"/>
      <c r="L1463" s="315"/>
      <c r="M1463" s="315"/>
      <c r="N1463" s="315"/>
      <c r="O1463" s="315"/>
      <c r="P1463" s="315"/>
      <c r="Q1463" s="315"/>
      <c r="R1463" s="315"/>
      <c r="S1463" s="315"/>
      <c r="T1463" s="315"/>
      <c r="U1463" s="315"/>
      <c r="V1463" s="315"/>
      <c r="W1463" s="315"/>
      <c r="X1463" s="315"/>
      <c r="Y1463" s="315"/>
      <c r="Z1463" s="315"/>
      <c r="AA1463" s="315"/>
    </row>
    <row r="1464" spans="1:27" s="303" customFormat="1" ht="16">
      <c r="A1464" s="659" t="s">
        <v>825</v>
      </c>
      <c r="B1464" s="660"/>
      <c r="C1464" s="660"/>
      <c r="D1464" s="660"/>
      <c r="E1464" s="660"/>
      <c r="F1464" s="660"/>
      <c r="G1464" s="660"/>
      <c r="H1464" s="660"/>
      <c r="I1464" s="660"/>
      <c r="J1464" s="660"/>
      <c r="K1464" s="660"/>
      <c r="L1464" s="660"/>
      <c r="M1464" s="660"/>
      <c r="N1464" s="304"/>
      <c r="O1464" s="304"/>
      <c r="P1464" s="304"/>
      <c r="Q1464" s="304"/>
      <c r="R1464" s="304"/>
      <c r="S1464" s="304"/>
      <c r="T1464" s="304"/>
      <c r="U1464" s="304"/>
      <c r="V1464" s="304"/>
      <c r="W1464" s="304"/>
      <c r="X1464" s="304"/>
      <c r="Y1464" s="304"/>
      <c r="Z1464" s="304"/>
      <c r="AA1464" s="304"/>
    </row>
    <row r="1465" spans="1:27" s="303" customFormat="1" ht="16">
      <c r="A1465" s="315"/>
      <c r="B1465" s="315"/>
      <c r="C1465" s="315"/>
      <c r="D1465" s="315"/>
      <c r="E1465" s="315"/>
      <c r="F1465" s="315"/>
      <c r="G1465" s="315"/>
      <c r="H1465" s="315"/>
      <c r="I1465" s="315"/>
      <c r="J1465" s="315"/>
      <c r="K1465" s="315"/>
      <c r="L1465" s="315"/>
      <c r="M1465" s="315"/>
      <c r="N1465" s="315"/>
      <c r="O1465" s="315"/>
      <c r="P1465" s="315"/>
      <c r="Q1465" s="315"/>
      <c r="R1465" s="315"/>
      <c r="S1465" s="315"/>
      <c r="T1465" s="315"/>
      <c r="U1465" s="315"/>
      <c r="V1465" s="315"/>
      <c r="W1465" s="315"/>
      <c r="X1465" s="315"/>
      <c r="Y1465" s="315"/>
      <c r="Z1465" s="315"/>
      <c r="AA1465" s="315"/>
    </row>
    <row r="1466" spans="1:27" s="303" customFormat="1" ht="17" thickBot="1">
      <c r="A1466" s="342" t="s">
        <v>826</v>
      </c>
      <c r="B1466" s="315"/>
      <c r="C1466" s="315"/>
      <c r="D1466" s="315"/>
      <c r="E1466" s="315"/>
      <c r="F1466" s="315"/>
      <c r="G1466" s="315"/>
      <c r="H1466" s="315"/>
      <c r="I1466" s="315"/>
      <c r="J1466" s="315"/>
      <c r="K1466" s="315"/>
      <c r="L1466" s="315"/>
      <c r="M1466" s="315"/>
      <c r="N1466" s="315"/>
      <c r="O1466" s="315"/>
      <c r="P1466" s="315"/>
      <c r="Q1466" s="315"/>
      <c r="R1466" s="315"/>
      <c r="S1466" s="315"/>
      <c r="T1466" s="315"/>
      <c r="U1466" s="315"/>
      <c r="V1466" s="315"/>
      <c r="W1466" s="315"/>
      <c r="X1466" s="315"/>
      <c r="Y1466" s="315"/>
      <c r="Z1466" s="315"/>
      <c r="AA1466" s="315"/>
    </row>
    <row r="1467" spans="1:27" s="303" customFormat="1" ht="16">
      <c r="A1467" s="375" t="s">
        <v>827</v>
      </c>
      <c r="B1467" s="376"/>
      <c r="C1467" s="376"/>
      <c r="D1467" s="376"/>
      <c r="E1467" s="376"/>
      <c r="F1467" s="376"/>
      <c r="G1467" s="376"/>
      <c r="H1467" s="376"/>
      <c r="I1467" s="376"/>
      <c r="J1467" s="376"/>
      <c r="K1467" s="377"/>
      <c r="L1467" s="315"/>
      <c r="M1467" s="315"/>
      <c r="N1467" s="315"/>
      <c r="O1467" s="315"/>
      <c r="P1467" s="315"/>
      <c r="Q1467" s="315"/>
      <c r="R1467" s="315"/>
      <c r="S1467" s="315"/>
      <c r="T1467" s="315"/>
      <c r="U1467" s="315"/>
      <c r="V1467" s="315"/>
      <c r="W1467" s="315"/>
      <c r="X1467" s="315"/>
      <c r="Y1467" s="315"/>
      <c r="Z1467" s="315"/>
      <c r="AA1467" s="315"/>
    </row>
    <row r="1468" spans="1:27" s="303" customFormat="1" ht="16">
      <c r="A1468" s="378"/>
      <c r="B1468" s="315" t="s">
        <v>828</v>
      </c>
      <c r="C1468" s="315"/>
      <c r="D1468" s="315"/>
      <c r="E1468" s="315"/>
      <c r="F1468" s="315"/>
      <c r="G1468" s="315"/>
      <c r="H1468" s="315"/>
      <c r="I1468" s="315"/>
      <c r="J1468" s="315"/>
      <c r="K1468" s="379"/>
      <c r="L1468" s="315"/>
      <c r="M1468" s="315"/>
      <c r="N1468" s="315"/>
      <c r="O1468" s="315"/>
      <c r="P1468" s="315"/>
      <c r="Q1468" s="315"/>
      <c r="R1468" s="315"/>
      <c r="S1468" s="315"/>
      <c r="T1468" s="315"/>
      <c r="U1468" s="315"/>
      <c r="V1468" s="315"/>
      <c r="W1468" s="315"/>
      <c r="X1468" s="315"/>
      <c r="Y1468" s="315"/>
      <c r="Z1468" s="315"/>
      <c r="AA1468" s="315"/>
    </row>
    <row r="1469" spans="1:27" s="303" customFormat="1" ht="16">
      <c r="A1469" s="378"/>
      <c r="B1469" s="315" t="s">
        <v>829</v>
      </c>
      <c r="C1469" s="315"/>
      <c r="D1469" s="315"/>
      <c r="E1469" s="315"/>
      <c r="F1469" s="315"/>
      <c r="G1469" s="315"/>
      <c r="H1469" s="315"/>
      <c r="I1469" s="315"/>
      <c r="J1469" s="315"/>
      <c r="K1469" s="379"/>
      <c r="L1469" s="315"/>
      <c r="M1469" s="315"/>
      <c r="N1469" s="315"/>
      <c r="O1469" s="315"/>
      <c r="P1469" s="315"/>
      <c r="Q1469" s="315"/>
      <c r="R1469" s="315"/>
      <c r="S1469" s="315"/>
      <c r="T1469" s="315"/>
      <c r="U1469" s="315"/>
      <c r="V1469" s="315"/>
      <c r="W1469" s="315"/>
      <c r="X1469" s="315"/>
      <c r="Y1469" s="315"/>
      <c r="Z1469" s="315"/>
      <c r="AA1469" s="315"/>
    </row>
    <row r="1470" spans="1:27" s="303" customFormat="1" ht="16">
      <c r="A1470" s="378"/>
      <c r="B1470" s="315" t="s">
        <v>830</v>
      </c>
      <c r="C1470" s="315"/>
      <c r="D1470" s="315"/>
      <c r="E1470" s="315"/>
      <c r="F1470" s="315"/>
      <c r="G1470" s="315"/>
      <c r="H1470" s="315"/>
      <c r="I1470" s="315"/>
      <c r="J1470" s="315"/>
      <c r="K1470" s="379"/>
      <c r="L1470" s="315"/>
      <c r="M1470" s="315"/>
      <c r="N1470" s="315"/>
      <c r="O1470" s="315"/>
      <c r="P1470" s="315"/>
      <c r="Q1470" s="315"/>
      <c r="R1470" s="315"/>
      <c r="S1470" s="315"/>
      <c r="T1470" s="315"/>
      <c r="U1470" s="315"/>
      <c r="V1470" s="315"/>
      <c r="W1470" s="315"/>
      <c r="X1470" s="315"/>
      <c r="Y1470" s="315"/>
      <c r="Z1470" s="315"/>
      <c r="AA1470" s="315"/>
    </row>
    <row r="1471" spans="1:27" s="303" customFormat="1" ht="16">
      <c r="A1471" s="378"/>
      <c r="B1471" s="315"/>
      <c r="C1471" s="315"/>
      <c r="D1471" s="315"/>
      <c r="E1471" s="315"/>
      <c r="F1471" s="315"/>
      <c r="G1471" s="315"/>
      <c r="H1471" s="315"/>
      <c r="I1471" s="315"/>
      <c r="J1471" s="315"/>
      <c r="K1471" s="379"/>
      <c r="L1471" s="315"/>
      <c r="M1471" s="315"/>
      <c r="N1471" s="315"/>
      <c r="O1471" s="315"/>
      <c r="P1471" s="315"/>
      <c r="Q1471" s="315"/>
      <c r="R1471" s="315"/>
      <c r="S1471" s="315"/>
      <c r="T1471" s="315"/>
      <c r="U1471" s="315"/>
      <c r="V1471" s="315"/>
      <c r="W1471" s="315"/>
      <c r="X1471" s="315"/>
      <c r="Y1471" s="315"/>
      <c r="Z1471" s="315"/>
      <c r="AA1471" s="315"/>
    </row>
    <row r="1472" spans="1:27" s="303" customFormat="1" ht="16">
      <c r="A1472" s="378" t="s">
        <v>831</v>
      </c>
      <c r="B1472" s="315"/>
      <c r="C1472" s="315"/>
      <c r="D1472" s="315"/>
      <c r="E1472" s="315"/>
      <c r="F1472" s="315"/>
      <c r="G1472" s="315"/>
      <c r="H1472" s="315"/>
      <c r="I1472" s="315"/>
      <c r="J1472" s="315"/>
      <c r="K1472" s="379"/>
      <c r="L1472" s="315"/>
      <c r="M1472" s="315"/>
      <c r="N1472" s="315"/>
      <c r="O1472" s="315"/>
      <c r="P1472" s="315"/>
      <c r="Q1472" s="315"/>
      <c r="R1472" s="315"/>
      <c r="S1472" s="315"/>
      <c r="T1472" s="315"/>
      <c r="U1472" s="315"/>
      <c r="V1472" s="315"/>
      <c r="W1472" s="315"/>
      <c r="X1472" s="315"/>
      <c r="Y1472" s="315"/>
      <c r="Z1472" s="315"/>
      <c r="AA1472" s="315"/>
    </row>
    <row r="1473" spans="1:27" s="303" customFormat="1" ht="16">
      <c r="A1473" s="378" t="s">
        <v>832</v>
      </c>
      <c r="B1473" s="315"/>
      <c r="C1473" s="315"/>
      <c r="D1473" s="315"/>
      <c r="E1473" s="315"/>
      <c r="F1473" s="315"/>
      <c r="G1473" s="315"/>
      <c r="H1473" s="315"/>
      <c r="I1473" s="315"/>
      <c r="J1473" s="315"/>
      <c r="K1473" s="379"/>
      <c r="L1473" s="315"/>
      <c r="M1473" s="315"/>
      <c r="N1473" s="315"/>
      <c r="O1473" s="315"/>
      <c r="P1473" s="315"/>
      <c r="Q1473" s="315"/>
      <c r="R1473" s="315"/>
      <c r="S1473" s="315"/>
      <c r="T1473" s="315"/>
      <c r="U1473" s="315"/>
      <c r="V1473" s="315"/>
      <c r="W1473" s="315"/>
      <c r="X1473" s="315"/>
      <c r="Y1473" s="315"/>
      <c r="Z1473" s="315"/>
      <c r="AA1473" s="315"/>
    </row>
    <row r="1474" spans="1:27" s="303" customFormat="1" ht="16">
      <c r="A1474" s="378"/>
      <c r="B1474" s="315"/>
      <c r="C1474" s="315"/>
      <c r="D1474" s="315"/>
      <c r="E1474" s="315"/>
      <c r="F1474" s="315"/>
      <c r="G1474" s="315"/>
      <c r="H1474" s="315"/>
      <c r="I1474" s="315"/>
      <c r="J1474" s="315"/>
      <c r="K1474" s="379"/>
      <c r="L1474" s="315"/>
      <c r="M1474" s="315"/>
      <c r="N1474" s="315"/>
      <c r="O1474" s="315"/>
      <c r="P1474" s="315"/>
      <c r="Q1474" s="315"/>
      <c r="R1474" s="315"/>
      <c r="S1474" s="315"/>
      <c r="T1474" s="315"/>
      <c r="U1474" s="315"/>
      <c r="V1474" s="315"/>
      <c r="W1474" s="315"/>
      <c r="X1474" s="315"/>
      <c r="Y1474" s="315"/>
      <c r="Z1474" s="315"/>
      <c r="AA1474" s="315"/>
    </row>
    <row r="1475" spans="1:27" s="303" customFormat="1" ht="17" thickBot="1">
      <c r="A1475" s="380" t="s">
        <v>833</v>
      </c>
      <c r="B1475" s="381"/>
      <c r="C1475" s="381"/>
      <c r="D1475" s="381"/>
      <c r="E1475" s="381"/>
      <c r="F1475" s="381"/>
      <c r="G1475" s="381"/>
      <c r="H1475" s="381"/>
      <c r="I1475" s="381"/>
      <c r="J1475" s="381"/>
      <c r="K1475" s="382"/>
      <c r="L1475" s="315"/>
      <c r="M1475" s="315"/>
      <c r="N1475" s="315"/>
      <c r="O1475" s="315"/>
      <c r="P1475" s="315"/>
      <c r="Q1475" s="315"/>
      <c r="R1475" s="315"/>
      <c r="S1475" s="315"/>
      <c r="T1475" s="315"/>
      <c r="U1475" s="315"/>
      <c r="V1475" s="315"/>
      <c r="W1475" s="315"/>
      <c r="X1475" s="315"/>
      <c r="Y1475" s="315"/>
      <c r="Z1475" s="315"/>
      <c r="AA1475" s="315"/>
    </row>
    <row r="1476" spans="1:27" s="303" customFormat="1" ht="17" thickBot="1">
      <c r="A1476" s="315"/>
      <c r="B1476" s="315"/>
      <c r="C1476" s="315"/>
      <c r="D1476" s="315"/>
      <c r="E1476" s="315"/>
      <c r="F1476" s="315"/>
      <c r="G1476" s="315"/>
      <c r="H1476" s="315"/>
      <c r="I1476" s="315"/>
      <c r="J1476" s="315"/>
      <c r="K1476" s="315"/>
      <c r="L1476" s="315"/>
      <c r="M1476" s="315"/>
      <c r="N1476" s="315"/>
      <c r="O1476" s="315"/>
      <c r="P1476" s="315"/>
      <c r="Q1476" s="315"/>
      <c r="R1476" s="315"/>
      <c r="S1476" s="315"/>
      <c r="T1476" s="315"/>
      <c r="U1476" s="315"/>
      <c r="V1476" s="315"/>
      <c r="W1476" s="315"/>
      <c r="X1476" s="315"/>
      <c r="Y1476" s="315"/>
      <c r="Z1476" s="315"/>
      <c r="AA1476" s="315"/>
    </row>
    <row r="1477" spans="1:27" s="303" customFormat="1" ht="16">
      <c r="A1477" s="383" t="s">
        <v>834</v>
      </c>
      <c r="B1477" s="376"/>
      <c r="C1477" s="376"/>
      <c r="D1477" s="376"/>
      <c r="E1477" s="376"/>
      <c r="F1477" s="376"/>
      <c r="G1477" s="376"/>
      <c r="H1477" s="376"/>
      <c r="I1477" s="376"/>
      <c r="J1477" s="376"/>
      <c r="K1477" s="377"/>
      <c r="L1477" s="315"/>
      <c r="M1477" s="315"/>
      <c r="N1477" s="315"/>
      <c r="O1477" s="315"/>
      <c r="P1477" s="315"/>
      <c r="Q1477" s="315"/>
      <c r="R1477" s="315"/>
      <c r="S1477" s="315"/>
      <c r="T1477" s="315"/>
      <c r="U1477" s="315"/>
      <c r="V1477" s="315"/>
      <c r="W1477" s="315"/>
      <c r="X1477" s="315"/>
      <c r="Y1477" s="315"/>
      <c r="Z1477" s="315"/>
      <c r="AA1477" s="315"/>
    </row>
    <row r="1478" spans="1:27" s="303" customFormat="1" ht="16">
      <c r="A1478" s="378" t="s">
        <v>835</v>
      </c>
      <c r="B1478" s="315"/>
      <c r="C1478" s="315"/>
      <c r="D1478" s="315"/>
      <c r="E1478" s="315"/>
      <c r="F1478" s="315"/>
      <c r="G1478" s="315"/>
      <c r="H1478" s="315"/>
      <c r="I1478" s="315"/>
      <c r="J1478" s="315"/>
      <c r="K1478" s="379"/>
      <c r="L1478" s="315"/>
      <c r="M1478" s="315"/>
      <c r="N1478" s="315"/>
      <c r="O1478" s="315"/>
      <c r="P1478" s="315"/>
      <c r="Q1478" s="315"/>
      <c r="R1478" s="315"/>
      <c r="S1478" s="315"/>
      <c r="T1478" s="315"/>
      <c r="U1478" s="315"/>
      <c r="V1478" s="315"/>
      <c r="W1478" s="315"/>
      <c r="X1478" s="315"/>
      <c r="Y1478" s="315"/>
      <c r="Z1478" s="315"/>
      <c r="AA1478" s="315"/>
    </row>
    <row r="1479" spans="1:27" s="303" customFormat="1" ht="16">
      <c r="A1479" s="378" t="s">
        <v>836</v>
      </c>
      <c r="B1479" s="315"/>
      <c r="C1479" s="315"/>
      <c r="D1479" s="315"/>
      <c r="E1479" s="315"/>
      <c r="F1479" s="315"/>
      <c r="G1479" s="315"/>
      <c r="H1479" s="315"/>
      <c r="I1479" s="315"/>
      <c r="J1479" s="315"/>
      <c r="K1479" s="379"/>
      <c r="L1479" s="315"/>
      <c r="M1479" s="315"/>
      <c r="N1479" s="315"/>
      <c r="O1479" s="315"/>
      <c r="P1479" s="315"/>
      <c r="Q1479" s="315"/>
      <c r="R1479" s="315"/>
      <c r="S1479" s="315"/>
      <c r="T1479" s="315"/>
      <c r="U1479" s="315"/>
      <c r="V1479" s="315"/>
      <c r="W1479" s="315"/>
      <c r="X1479" s="315"/>
      <c r="Y1479" s="315"/>
      <c r="Z1479" s="315"/>
      <c r="AA1479" s="315"/>
    </row>
    <row r="1480" spans="1:27" s="303" customFormat="1" ht="16">
      <c r="A1480" s="378" t="s">
        <v>837</v>
      </c>
      <c r="B1480" s="315"/>
      <c r="C1480" s="315"/>
      <c r="D1480" s="315"/>
      <c r="E1480" s="315"/>
      <c r="F1480" s="315"/>
      <c r="G1480" s="315"/>
      <c r="H1480" s="315"/>
      <c r="I1480" s="315"/>
      <c r="J1480" s="315"/>
      <c r="K1480" s="379"/>
      <c r="L1480" s="315"/>
      <c r="M1480" s="315"/>
      <c r="N1480" s="315"/>
      <c r="O1480" s="315"/>
      <c r="P1480" s="315"/>
      <c r="Q1480" s="315"/>
      <c r="R1480" s="315"/>
      <c r="S1480" s="315"/>
      <c r="T1480" s="315"/>
      <c r="U1480" s="315"/>
      <c r="V1480" s="315"/>
      <c r="W1480" s="315"/>
      <c r="X1480" s="315"/>
      <c r="Y1480" s="315"/>
      <c r="Z1480" s="315"/>
      <c r="AA1480" s="315"/>
    </row>
    <row r="1481" spans="1:27" s="303" customFormat="1" ht="16">
      <c r="A1481" s="378" t="s">
        <v>838</v>
      </c>
      <c r="B1481" s="315"/>
      <c r="C1481" s="315"/>
      <c r="D1481" s="315"/>
      <c r="E1481" s="315"/>
      <c r="F1481" s="315"/>
      <c r="G1481" s="315"/>
      <c r="H1481" s="315"/>
      <c r="I1481" s="315"/>
      <c r="J1481" s="315"/>
      <c r="K1481" s="379"/>
      <c r="L1481" s="315"/>
      <c r="M1481" s="315"/>
      <c r="N1481" s="315"/>
      <c r="O1481" s="315"/>
      <c r="P1481" s="315"/>
      <c r="Q1481" s="315"/>
      <c r="R1481" s="315"/>
      <c r="S1481" s="315"/>
      <c r="T1481" s="315"/>
      <c r="U1481" s="315"/>
      <c r="V1481" s="315"/>
      <c r="W1481" s="315"/>
      <c r="X1481" s="315"/>
      <c r="Y1481" s="315"/>
      <c r="Z1481" s="315"/>
      <c r="AA1481" s="315"/>
    </row>
    <row r="1482" spans="1:27" s="303" customFormat="1" ht="16">
      <c r="A1482" s="378" t="s">
        <v>839</v>
      </c>
      <c r="B1482" s="315"/>
      <c r="C1482" s="315"/>
      <c r="D1482" s="315"/>
      <c r="E1482" s="315"/>
      <c r="F1482" s="315"/>
      <c r="G1482" s="315"/>
      <c r="H1482" s="315"/>
      <c r="I1482" s="315"/>
      <c r="J1482" s="315"/>
      <c r="K1482" s="379"/>
      <c r="L1482" s="315"/>
      <c r="M1482" s="315"/>
      <c r="N1482" s="315"/>
      <c r="O1482" s="315"/>
      <c r="P1482" s="315"/>
      <c r="Q1482" s="315"/>
      <c r="R1482" s="315"/>
      <c r="S1482" s="315"/>
      <c r="T1482" s="315"/>
      <c r="U1482" s="315"/>
      <c r="V1482" s="315"/>
      <c r="W1482" s="315"/>
      <c r="X1482" s="315"/>
      <c r="Y1482" s="315"/>
      <c r="Z1482" s="315"/>
      <c r="AA1482" s="315"/>
    </row>
    <row r="1483" spans="1:27" s="303" customFormat="1" ht="16">
      <c r="A1483" s="378" t="s">
        <v>840</v>
      </c>
      <c r="B1483" s="315"/>
      <c r="C1483" s="315"/>
      <c r="D1483" s="315"/>
      <c r="E1483" s="315"/>
      <c r="F1483" s="315"/>
      <c r="G1483" s="315"/>
      <c r="H1483" s="315"/>
      <c r="I1483" s="315"/>
      <c r="J1483" s="315"/>
      <c r="K1483" s="379"/>
      <c r="L1483" s="315"/>
      <c r="M1483" s="315"/>
      <c r="N1483" s="315"/>
      <c r="O1483" s="315"/>
      <c r="P1483" s="315"/>
      <c r="Q1483" s="315"/>
      <c r="R1483" s="315"/>
      <c r="S1483" s="315"/>
      <c r="T1483" s="315"/>
      <c r="U1483" s="315"/>
      <c r="V1483" s="315"/>
      <c r="W1483" s="315"/>
      <c r="X1483" s="315"/>
      <c r="Y1483" s="315"/>
      <c r="Z1483" s="315"/>
      <c r="AA1483" s="315"/>
    </row>
    <row r="1484" spans="1:27" s="303" customFormat="1" ht="16">
      <c r="A1484" s="378"/>
      <c r="B1484" s="315"/>
      <c r="C1484" s="315"/>
      <c r="D1484" s="315"/>
      <c r="E1484" s="315"/>
      <c r="F1484" s="315"/>
      <c r="G1484" s="315"/>
      <c r="H1484" s="315"/>
      <c r="I1484" s="315"/>
      <c r="J1484" s="315"/>
      <c r="K1484" s="379"/>
      <c r="L1484" s="315"/>
      <c r="M1484" s="315"/>
      <c r="N1484" s="315"/>
      <c r="O1484" s="315"/>
      <c r="P1484" s="315"/>
      <c r="Q1484" s="315"/>
      <c r="R1484" s="315"/>
      <c r="S1484" s="315"/>
      <c r="T1484" s="315"/>
      <c r="U1484" s="315"/>
      <c r="V1484" s="315"/>
      <c r="W1484" s="315"/>
      <c r="X1484" s="315"/>
      <c r="Y1484" s="315"/>
      <c r="Z1484" s="315"/>
      <c r="AA1484" s="315"/>
    </row>
    <row r="1485" spans="1:27" s="303" customFormat="1" ht="17" thickBot="1">
      <c r="A1485" s="380" t="s">
        <v>841</v>
      </c>
      <c r="B1485" s="381"/>
      <c r="C1485" s="381"/>
      <c r="D1485" s="381"/>
      <c r="E1485" s="381"/>
      <c r="F1485" s="381"/>
      <c r="G1485" s="381"/>
      <c r="H1485" s="381"/>
      <c r="I1485" s="381"/>
      <c r="J1485" s="381"/>
      <c r="K1485" s="382"/>
      <c r="L1485" s="315"/>
      <c r="M1485" s="315"/>
      <c r="N1485" s="315"/>
      <c r="O1485" s="315"/>
      <c r="P1485" s="315"/>
      <c r="Q1485" s="315"/>
      <c r="R1485" s="315"/>
      <c r="S1485" s="315"/>
      <c r="T1485" s="315"/>
      <c r="U1485" s="315"/>
      <c r="V1485" s="315"/>
      <c r="W1485" s="315"/>
      <c r="X1485" s="315"/>
      <c r="Y1485" s="315"/>
      <c r="Z1485" s="315"/>
      <c r="AA1485" s="315"/>
    </row>
    <row r="1486" spans="1:27" s="303" customFormat="1" ht="16">
      <c r="A1486" s="315"/>
      <c r="B1486" s="315"/>
      <c r="C1486" s="315"/>
      <c r="D1486" s="315"/>
      <c r="E1486" s="315"/>
      <c r="F1486" s="315"/>
      <c r="G1486" s="315"/>
      <c r="H1486" s="315"/>
      <c r="I1486" s="315"/>
      <c r="J1486" s="315"/>
      <c r="K1486" s="315"/>
      <c r="L1486" s="315"/>
      <c r="M1486" s="315"/>
      <c r="N1486" s="315"/>
      <c r="O1486" s="315"/>
      <c r="P1486" s="315"/>
      <c r="Q1486" s="315"/>
      <c r="R1486" s="315"/>
      <c r="S1486" s="315"/>
      <c r="T1486" s="315"/>
      <c r="U1486" s="315"/>
      <c r="V1486" s="315"/>
      <c r="W1486" s="315"/>
      <c r="X1486" s="315"/>
      <c r="Y1486" s="315"/>
      <c r="Z1486" s="315"/>
      <c r="AA1486" s="315"/>
    </row>
    <row r="1487" spans="1:27" s="303" customFormat="1" ht="16">
      <c r="A1487" s="315"/>
      <c r="B1487" s="315"/>
      <c r="C1487" s="315"/>
      <c r="D1487" s="315"/>
      <c r="E1487" s="315"/>
      <c r="F1487" s="315"/>
      <c r="G1487" s="315"/>
      <c r="H1487" s="315"/>
      <c r="I1487" s="315"/>
      <c r="J1487" s="315"/>
      <c r="K1487" s="315"/>
      <c r="L1487" s="315"/>
      <c r="M1487" s="315"/>
      <c r="N1487" s="315"/>
      <c r="O1487" s="315"/>
      <c r="P1487" s="315"/>
      <c r="Q1487" s="315"/>
      <c r="R1487" s="315"/>
      <c r="S1487" s="315"/>
      <c r="T1487" s="315"/>
      <c r="U1487" s="315"/>
      <c r="V1487" s="315"/>
      <c r="W1487" s="315"/>
      <c r="X1487" s="315"/>
      <c r="Y1487" s="315"/>
      <c r="Z1487" s="315"/>
      <c r="AA1487" s="315"/>
    </row>
    <row r="1488" spans="1:27" s="303" customFormat="1" ht="16">
      <c r="A1488" s="342" t="s">
        <v>842</v>
      </c>
      <c r="B1488" s="315"/>
      <c r="C1488" s="315"/>
      <c r="D1488" s="315"/>
      <c r="E1488" s="315"/>
      <c r="F1488" s="315"/>
      <c r="G1488" s="315"/>
      <c r="H1488" s="315"/>
      <c r="I1488" s="315"/>
      <c r="J1488" s="315"/>
      <c r="K1488" s="315"/>
      <c r="L1488" s="315"/>
      <c r="M1488" s="315"/>
      <c r="N1488" s="315"/>
      <c r="O1488" s="315"/>
      <c r="P1488" s="315"/>
      <c r="Q1488" s="315"/>
      <c r="R1488" s="315"/>
      <c r="S1488" s="315"/>
      <c r="T1488" s="315"/>
      <c r="U1488" s="315"/>
      <c r="V1488" s="315"/>
      <c r="W1488" s="315"/>
      <c r="X1488" s="315"/>
      <c r="Y1488" s="315"/>
      <c r="Z1488" s="315"/>
      <c r="AA1488" s="315"/>
    </row>
    <row r="1489" spans="1:27" s="303" customFormat="1" ht="16">
      <c r="A1489" s="315"/>
      <c r="B1489" s="315"/>
      <c r="C1489" s="315"/>
      <c r="D1489" s="315"/>
      <c r="E1489" s="315"/>
      <c r="F1489" s="315"/>
      <c r="G1489" s="315"/>
      <c r="H1489" s="315"/>
      <c r="I1489" s="315"/>
      <c r="J1489" s="315"/>
      <c r="K1489" s="315"/>
      <c r="L1489" s="315"/>
      <c r="M1489" s="315"/>
      <c r="N1489" s="315"/>
      <c r="O1489" s="315"/>
      <c r="P1489" s="315"/>
      <c r="Q1489" s="315"/>
      <c r="R1489" s="315"/>
      <c r="S1489" s="315"/>
      <c r="T1489" s="315"/>
      <c r="U1489" s="315"/>
      <c r="V1489" s="315"/>
      <c r="W1489" s="315"/>
      <c r="X1489" s="315"/>
      <c r="Y1489" s="315"/>
      <c r="Z1489" s="315"/>
      <c r="AA1489" s="315"/>
    </row>
    <row r="1490" spans="1:27" s="303" customFormat="1" ht="16">
      <c r="A1490" s="315" t="s">
        <v>843</v>
      </c>
      <c r="B1490" s="315"/>
      <c r="C1490" s="315"/>
      <c r="D1490" s="315"/>
      <c r="E1490" s="315"/>
      <c r="F1490" s="315"/>
      <c r="G1490" s="315"/>
      <c r="H1490" s="315"/>
      <c r="I1490" s="315"/>
      <c r="J1490" s="315"/>
      <c r="K1490" s="315"/>
      <c r="L1490" s="315"/>
      <c r="M1490" s="315"/>
      <c r="N1490" s="315"/>
      <c r="O1490" s="315"/>
      <c r="P1490" s="315"/>
      <c r="Q1490" s="315"/>
      <c r="R1490" s="315"/>
      <c r="S1490" s="315"/>
      <c r="T1490" s="315"/>
      <c r="U1490" s="315"/>
      <c r="V1490" s="315"/>
      <c r="W1490" s="315"/>
      <c r="X1490" s="315"/>
      <c r="Y1490" s="315"/>
      <c r="Z1490" s="315"/>
      <c r="AA1490" s="315"/>
    </row>
    <row r="1491" spans="1:27" s="303" customFormat="1" ht="16">
      <c r="A1491" s="315"/>
      <c r="B1491" s="315"/>
      <c r="C1491" s="315"/>
      <c r="D1491" s="315"/>
      <c r="E1491" s="315"/>
      <c r="F1491" s="315"/>
      <c r="G1491" s="315"/>
      <c r="H1491" s="315"/>
      <c r="I1491" s="315"/>
      <c r="J1491" s="315"/>
      <c r="K1491" s="315"/>
      <c r="L1491" s="315"/>
      <c r="M1491" s="315"/>
      <c r="N1491" s="315"/>
      <c r="O1491" s="315"/>
      <c r="P1491" s="315"/>
      <c r="Q1491" s="315"/>
      <c r="R1491" s="315"/>
      <c r="S1491" s="315"/>
      <c r="T1491" s="315"/>
      <c r="U1491" s="315"/>
      <c r="V1491" s="315"/>
      <c r="W1491" s="315"/>
      <c r="X1491" s="315"/>
      <c r="Y1491" s="315"/>
      <c r="Z1491" s="315"/>
      <c r="AA1491" s="315"/>
    </row>
    <row r="1492" spans="1:27" s="303" customFormat="1" ht="16">
      <c r="A1492" s="349" t="s">
        <v>844</v>
      </c>
      <c r="B1492" s="349"/>
      <c r="C1492" s="340" t="s">
        <v>565</v>
      </c>
      <c r="D1492" s="315"/>
      <c r="E1492" s="315"/>
      <c r="F1492" s="315"/>
      <c r="G1492" s="315"/>
      <c r="H1492" s="315"/>
      <c r="I1492" s="315"/>
      <c r="J1492" s="315"/>
      <c r="K1492" s="315"/>
      <c r="L1492" s="315"/>
      <c r="M1492" s="315"/>
      <c r="N1492" s="315"/>
      <c r="O1492" s="315"/>
      <c r="P1492" s="315"/>
      <c r="Q1492" s="315"/>
      <c r="R1492" s="315"/>
      <c r="S1492" s="315"/>
      <c r="T1492" s="315"/>
      <c r="U1492" s="315"/>
      <c r="V1492" s="315"/>
      <c r="W1492" s="315"/>
      <c r="X1492" s="315"/>
      <c r="Y1492" s="315"/>
      <c r="Z1492" s="315"/>
      <c r="AA1492" s="315"/>
    </row>
    <row r="1493" spans="1:27" s="303" customFormat="1" ht="16">
      <c r="A1493" s="336" t="s">
        <v>845</v>
      </c>
      <c r="B1493" s="336"/>
      <c r="C1493" s="336">
        <v>230</v>
      </c>
      <c r="D1493" s="315"/>
      <c r="E1493" s="315"/>
      <c r="F1493" s="315"/>
      <c r="G1493" s="315"/>
      <c r="H1493" s="315"/>
      <c r="I1493" s="315"/>
      <c r="J1493" s="315"/>
      <c r="K1493" s="315"/>
      <c r="L1493" s="315"/>
      <c r="M1493" s="315"/>
      <c r="N1493" s="315"/>
      <c r="O1493" s="315"/>
      <c r="P1493" s="315"/>
      <c r="Q1493" s="315"/>
      <c r="R1493" s="315"/>
      <c r="S1493" s="315"/>
      <c r="T1493" s="315"/>
      <c r="U1493" s="315"/>
      <c r="V1493" s="315"/>
      <c r="W1493" s="315"/>
      <c r="X1493" s="315"/>
      <c r="Y1493" s="315"/>
      <c r="Z1493" s="315"/>
      <c r="AA1493" s="315"/>
    </row>
    <row r="1494" spans="1:27" s="303" customFormat="1" ht="16">
      <c r="A1494" s="336" t="s">
        <v>846</v>
      </c>
      <c r="B1494" s="336"/>
      <c r="C1494" s="336">
        <v>50</v>
      </c>
      <c r="D1494" s="315"/>
      <c r="E1494" s="315"/>
      <c r="F1494" s="315"/>
      <c r="G1494" s="315"/>
      <c r="H1494" s="315"/>
      <c r="I1494" s="315"/>
      <c r="J1494" s="315"/>
      <c r="K1494" s="315"/>
      <c r="L1494" s="315"/>
      <c r="M1494" s="315"/>
      <c r="N1494" s="315"/>
      <c r="O1494" s="315"/>
      <c r="P1494" s="315"/>
      <c r="Q1494" s="315"/>
      <c r="R1494" s="315"/>
      <c r="S1494" s="315"/>
      <c r="T1494" s="315"/>
      <c r="U1494" s="315"/>
      <c r="V1494" s="315"/>
      <c r="W1494" s="315"/>
      <c r="X1494" s="315"/>
      <c r="Y1494" s="315"/>
      <c r="Z1494" s="315"/>
      <c r="AA1494" s="315"/>
    </row>
    <row r="1495" spans="1:27" s="303" customFormat="1" ht="16">
      <c r="A1495" s="336" t="s">
        <v>847</v>
      </c>
      <c r="B1495" s="336"/>
      <c r="C1495" s="336">
        <v>550</v>
      </c>
      <c r="D1495" s="315"/>
      <c r="E1495" s="315"/>
      <c r="F1495" s="315"/>
      <c r="G1495" s="315"/>
      <c r="H1495" s="315"/>
      <c r="I1495" s="315"/>
      <c r="J1495" s="315"/>
      <c r="K1495" s="315"/>
      <c r="L1495" s="315"/>
      <c r="M1495" s="315"/>
      <c r="N1495" s="315"/>
      <c r="O1495" s="315"/>
      <c r="P1495" s="315"/>
      <c r="Q1495" s="315"/>
      <c r="R1495" s="315"/>
      <c r="S1495" s="315"/>
      <c r="T1495" s="315"/>
      <c r="U1495" s="315"/>
      <c r="V1495" s="315"/>
      <c r="W1495" s="315"/>
      <c r="X1495" s="315"/>
      <c r="Y1495" s="315"/>
      <c r="Z1495" s="315"/>
      <c r="AA1495" s="315"/>
    </row>
    <row r="1496" spans="1:27" s="303" customFormat="1" ht="16">
      <c r="A1496" s="336" t="s">
        <v>848</v>
      </c>
      <c r="B1496" s="336"/>
      <c r="C1496" s="336">
        <v>50</v>
      </c>
      <c r="D1496" s="315"/>
      <c r="E1496" s="315"/>
      <c r="F1496" s="315"/>
      <c r="G1496" s="315"/>
      <c r="H1496" s="315"/>
      <c r="I1496" s="315"/>
      <c r="J1496" s="315"/>
      <c r="K1496" s="315"/>
      <c r="L1496" s="315"/>
      <c r="M1496" s="315"/>
      <c r="N1496" s="315"/>
      <c r="O1496" s="315"/>
      <c r="P1496" s="315"/>
      <c r="Q1496" s="315"/>
      <c r="R1496" s="315"/>
      <c r="S1496" s="315"/>
      <c r="T1496" s="315"/>
      <c r="U1496" s="315"/>
      <c r="V1496" s="315"/>
      <c r="W1496" s="315"/>
      <c r="X1496" s="315"/>
      <c r="Y1496" s="315"/>
      <c r="Z1496" s="315"/>
      <c r="AA1496" s="315"/>
    </row>
    <row r="1497" spans="1:27" s="303" customFormat="1" ht="16">
      <c r="A1497" s="321" t="s">
        <v>849</v>
      </c>
      <c r="B1497" s="321"/>
      <c r="C1497" s="321">
        <v>80</v>
      </c>
      <c r="D1497" s="315"/>
      <c r="E1497" s="315"/>
      <c r="F1497" s="315"/>
      <c r="G1497" s="315"/>
      <c r="H1497" s="315"/>
      <c r="I1497" s="315"/>
      <c r="J1497" s="315"/>
      <c r="K1497" s="315"/>
      <c r="L1497" s="315"/>
      <c r="M1497" s="315"/>
      <c r="N1497" s="315"/>
      <c r="O1497" s="315"/>
      <c r="P1497" s="315"/>
      <c r="Q1497" s="315"/>
      <c r="R1497" s="315"/>
      <c r="S1497" s="315"/>
      <c r="T1497" s="315"/>
      <c r="U1497" s="315"/>
      <c r="V1497" s="315"/>
      <c r="W1497" s="315"/>
      <c r="X1497" s="315"/>
      <c r="Y1497" s="315"/>
      <c r="Z1497" s="315"/>
      <c r="AA1497" s="315"/>
    </row>
    <row r="1498" spans="1:27" s="303" customFormat="1" ht="16">
      <c r="A1498" s="321" t="s">
        <v>850</v>
      </c>
      <c r="B1498" s="321"/>
      <c r="C1498" s="321">
        <v>200</v>
      </c>
      <c r="D1498" s="315"/>
      <c r="E1498" s="315"/>
      <c r="F1498" s="315"/>
      <c r="G1498" s="315"/>
      <c r="H1498" s="315"/>
      <c r="I1498" s="315"/>
      <c r="J1498" s="315"/>
      <c r="K1498" s="315"/>
      <c r="L1498" s="315"/>
      <c r="M1498" s="315"/>
      <c r="N1498" s="315"/>
      <c r="O1498" s="315"/>
      <c r="P1498" s="315"/>
      <c r="Q1498" s="315"/>
      <c r="R1498" s="315"/>
      <c r="S1498" s="315"/>
      <c r="T1498" s="315"/>
      <c r="U1498" s="315"/>
      <c r="V1498" s="315"/>
      <c r="W1498" s="315"/>
      <c r="X1498" s="315"/>
      <c r="Y1498" s="315"/>
      <c r="Z1498" s="315"/>
      <c r="AA1498" s="315"/>
    </row>
    <row r="1499" spans="1:27" s="303" customFormat="1" ht="16">
      <c r="A1499" s="321" t="s">
        <v>851</v>
      </c>
      <c r="B1499" s="321"/>
      <c r="C1499" s="321">
        <v>20</v>
      </c>
      <c r="D1499" s="315"/>
      <c r="E1499" s="315"/>
      <c r="F1499" s="315"/>
      <c r="G1499" s="315"/>
      <c r="H1499" s="315"/>
      <c r="I1499" s="315"/>
      <c r="J1499" s="315"/>
      <c r="K1499" s="315"/>
      <c r="L1499" s="315"/>
      <c r="M1499" s="315"/>
      <c r="N1499" s="315"/>
      <c r="O1499" s="315"/>
      <c r="P1499" s="315"/>
      <c r="Q1499" s="315"/>
      <c r="R1499" s="315"/>
      <c r="S1499" s="315"/>
      <c r="T1499" s="315"/>
      <c r="U1499" s="315"/>
      <c r="V1499" s="315"/>
      <c r="W1499" s="315"/>
      <c r="X1499" s="315"/>
      <c r="Y1499" s="315"/>
      <c r="Z1499" s="315"/>
      <c r="AA1499" s="315"/>
    </row>
    <row r="1500" spans="1:27" s="303" customFormat="1" ht="16">
      <c r="A1500" s="336" t="s">
        <v>852</v>
      </c>
      <c r="B1500" s="336"/>
      <c r="C1500" s="336">
        <v>95</v>
      </c>
      <c r="D1500" s="315"/>
      <c r="E1500" s="315"/>
      <c r="F1500" s="315"/>
      <c r="G1500" s="315"/>
      <c r="H1500" s="315"/>
      <c r="I1500" s="315"/>
      <c r="J1500" s="315"/>
      <c r="K1500" s="315"/>
      <c r="L1500" s="315"/>
      <c r="M1500" s="315"/>
      <c r="N1500" s="315"/>
      <c r="O1500" s="315"/>
      <c r="P1500" s="315"/>
      <c r="Q1500" s="315"/>
      <c r="R1500" s="315"/>
      <c r="S1500" s="315"/>
      <c r="T1500" s="315"/>
      <c r="U1500" s="315"/>
      <c r="V1500" s="315"/>
      <c r="W1500" s="315"/>
      <c r="X1500" s="315"/>
      <c r="Y1500" s="315"/>
      <c r="Z1500" s="315"/>
      <c r="AA1500" s="315"/>
    </row>
    <row r="1501" spans="1:27" s="303" customFormat="1" ht="16">
      <c r="A1501" s="321" t="s">
        <v>79</v>
      </c>
      <c r="B1501" s="321"/>
      <c r="C1501" s="321">
        <v>900</v>
      </c>
      <c r="D1501" s="315"/>
      <c r="E1501" s="315"/>
      <c r="F1501" s="315"/>
      <c r="G1501" s="315"/>
      <c r="H1501" s="315"/>
      <c r="I1501" s="315"/>
      <c r="J1501" s="315"/>
      <c r="K1501" s="315"/>
      <c r="L1501" s="315"/>
      <c r="M1501" s="315"/>
      <c r="N1501" s="315"/>
      <c r="O1501" s="315"/>
      <c r="P1501" s="315"/>
      <c r="Q1501" s="315"/>
      <c r="R1501" s="315"/>
      <c r="S1501" s="315"/>
      <c r="T1501" s="315"/>
      <c r="U1501" s="315"/>
      <c r="V1501" s="315"/>
      <c r="W1501" s="315"/>
      <c r="X1501" s="315"/>
      <c r="Y1501" s="315"/>
      <c r="Z1501" s="315"/>
      <c r="AA1501" s="315"/>
    </row>
    <row r="1502" spans="1:27" s="303" customFormat="1" ht="16">
      <c r="A1502" s="321" t="s">
        <v>81</v>
      </c>
      <c r="B1502" s="321"/>
      <c r="C1502" s="321">
        <v>30</v>
      </c>
      <c r="D1502" s="315"/>
      <c r="E1502" s="315"/>
      <c r="F1502" s="315"/>
      <c r="G1502" s="315"/>
      <c r="H1502" s="315"/>
      <c r="I1502" s="315"/>
      <c r="J1502" s="315"/>
      <c r="K1502" s="315"/>
      <c r="L1502" s="315"/>
      <c r="M1502" s="315"/>
      <c r="N1502" s="315"/>
      <c r="O1502" s="315"/>
      <c r="P1502" s="315"/>
      <c r="Q1502" s="315"/>
      <c r="R1502" s="315"/>
      <c r="S1502" s="315"/>
      <c r="T1502" s="315"/>
      <c r="U1502" s="315"/>
      <c r="V1502" s="315"/>
      <c r="W1502" s="315"/>
      <c r="X1502" s="315"/>
      <c r="Y1502" s="315"/>
      <c r="Z1502" s="315"/>
      <c r="AA1502" s="315"/>
    </row>
    <row r="1503" spans="1:27" s="303" customFormat="1" ht="16">
      <c r="A1503" s="321" t="s">
        <v>853</v>
      </c>
      <c r="B1503" s="321"/>
      <c r="C1503" s="321">
        <v>90</v>
      </c>
      <c r="D1503" s="315"/>
      <c r="E1503" s="315"/>
      <c r="F1503" s="315"/>
      <c r="G1503" s="315"/>
      <c r="H1503" s="315"/>
      <c r="I1503" s="315"/>
      <c r="J1503" s="315"/>
      <c r="K1503" s="315"/>
      <c r="L1503" s="315"/>
      <c r="M1503" s="315"/>
      <c r="N1503" s="315"/>
      <c r="O1503" s="315"/>
      <c r="P1503" s="315"/>
      <c r="Q1503" s="315"/>
      <c r="R1503" s="315"/>
      <c r="S1503" s="315"/>
      <c r="T1503" s="315"/>
      <c r="U1503" s="315"/>
      <c r="V1503" s="315"/>
      <c r="W1503" s="315"/>
      <c r="X1503" s="315"/>
      <c r="Y1503" s="315"/>
      <c r="Z1503" s="315"/>
      <c r="AA1503" s="315"/>
    </row>
    <row r="1504" spans="1:27" s="303" customFormat="1" ht="16">
      <c r="A1504" s="321" t="s">
        <v>854</v>
      </c>
      <c r="B1504" s="321"/>
      <c r="C1504" s="321">
        <v>120</v>
      </c>
      <c r="D1504" s="315"/>
      <c r="E1504" s="315"/>
      <c r="F1504" s="315"/>
      <c r="G1504" s="315"/>
      <c r="H1504" s="315"/>
      <c r="I1504" s="315"/>
      <c r="J1504" s="315"/>
      <c r="K1504" s="315"/>
      <c r="L1504" s="315"/>
      <c r="M1504" s="315"/>
      <c r="N1504" s="315"/>
      <c r="O1504" s="315"/>
      <c r="P1504" s="315"/>
      <c r="Q1504" s="315"/>
      <c r="R1504" s="315"/>
      <c r="S1504" s="315"/>
      <c r="T1504" s="315"/>
      <c r="U1504" s="315"/>
      <c r="V1504" s="315"/>
      <c r="W1504" s="315"/>
      <c r="X1504" s="315"/>
      <c r="Y1504" s="315"/>
      <c r="Z1504" s="315"/>
      <c r="AA1504" s="315"/>
    </row>
    <row r="1505" spans="1:27" s="303" customFormat="1" ht="16">
      <c r="A1505" s="321" t="s">
        <v>69</v>
      </c>
      <c r="B1505" s="321"/>
      <c r="C1505" s="321">
        <v>15</v>
      </c>
      <c r="D1505" s="315"/>
      <c r="E1505" s="315"/>
      <c r="F1505" s="315"/>
      <c r="G1505" s="315"/>
      <c r="H1505" s="315"/>
      <c r="I1505" s="315"/>
      <c r="J1505" s="315"/>
      <c r="K1505" s="315"/>
      <c r="L1505" s="315"/>
      <c r="M1505" s="315"/>
      <c r="N1505" s="315"/>
      <c r="O1505" s="315"/>
      <c r="P1505" s="315"/>
      <c r="Q1505" s="315"/>
      <c r="R1505" s="315"/>
      <c r="S1505" s="315"/>
      <c r="T1505" s="315"/>
      <c r="U1505" s="315"/>
      <c r="V1505" s="315"/>
      <c r="W1505" s="315"/>
      <c r="X1505" s="315"/>
      <c r="Y1505" s="315"/>
      <c r="Z1505" s="315"/>
      <c r="AA1505" s="315"/>
    </row>
    <row r="1506" spans="1:27" s="303" customFormat="1" ht="16">
      <c r="A1506" s="321" t="s">
        <v>855</v>
      </c>
      <c r="B1506" s="321"/>
      <c r="C1506" s="321">
        <v>87</v>
      </c>
      <c r="D1506" s="315"/>
      <c r="E1506" s="315"/>
      <c r="F1506" s="315"/>
      <c r="G1506" s="315"/>
      <c r="H1506" s="315"/>
      <c r="I1506" s="315"/>
      <c r="J1506" s="315"/>
      <c r="K1506" s="315"/>
      <c r="L1506" s="315"/>
      <c r="M1506" s="315"/>
      <c r="N1506" s="315"/>
      <c r="O1506" s="315"/>
      <c r="P1506" s="315"/>
      <c r="Q1506" s="315"/>
      <c r="R1506" s="315"/>
      <c r="S1506" s="315"/>
      <c r="T1506" s="315"/>
      <c r="U1506" s="315"/>
      <c r="V1506" s="315"/>
      <c r="W1506" s="315"/>
      <c r="X1506" s="315"/>
      <c r="Y1506" s="315"/>
      <c r="Z1506" s="315"/>
      <c r="AA1506" s="315"/>
    </row>
    <row r="1507" spans="1:27" s="303" customFormat="1" ht="16">
      <c r="A1507" s="321" t="s">
        <v>719</v>
      </c>
      <c r="B1507" s="321"/>
      <c r="C1507" s="321">
        <v>33</v>
      </c>
      <c r="D1507" s="315"/>
      <c r="E1507" s="315"/>
      <c r="F1507" s="315"/>
      <c r="G1507" s="315"/>
      <c r="H1507" s="315"/>
      <c r="I1507" s="315"/>
      <c r="J1507" s="315"/>
      <c r="K1507" s="315"/>
      <c r="L1507" s="315"/>
      <c r="M1507" s="315"/>
      <c r="N1507" s="315"/>
      <c r="O1507" s="315"/>
      <c r="P1507" s="315"/>
      <c r="Q1507" s="315"/>
      <c r="R1507" s="315"/>
      <c r="S1507" s="315"/>
      <c r="T1507" s="315"/>
      <c r="U1507" s="315"/>
      <c r="V1507" s="315"/>
      <c r="W1507" s="315"/>
      <c r="X1507" s="315"/>
      <c r="Y1507" s="315"/>
      <c r="Z1507" s="315"/>
      <c r="AA1507" s="315"/>
    </row>
    <row r="1508" spans="1:27" s="303" customFormat="1" ht="16">
      <c r="A1508" s="321" t="s">
        <v>721</v>
      </c>
      <c r="B1508" s="321"/>
      <c r="C1508" s="321">
        <v>12</v>
      </c>
      <c r="D1508" s="315"/>
      <c r="E1508" s="315"/>
      <c r="F1508" s="315"/>
      <c r="G1508" s="315"/>
      <c r="H1508" s="315"/>
      <c r="I1508" s="315"/>
      <c r="J1508" s="315"/>
      <c r="K1508" s="315"/>
      <c r="L1508" s="315"/>
      <c r="M1508" s="315"/>
      <c r="N1508" s="315"/>
      <c r="O1508" s="315"/>
      <c r="P1508" s="315"/>
      <c r="Q1508" s="315"/>
      <c r="R1508" s="315"/>
      <c r="S1508" s="315"/>
      <c r="T1508" s="315"/>
      <c r="U1508" s="315"/>
      <c r="V1508" s="315"/>
      <c r="W1508" s="315"/>
      <c r="X1508" s="315"/>
      <c r="Y1508" s="315"/>
      <c r="Z1508" s="315"/>
      <c r="AA1508" s="315"/>
    </row>
    <row r="1509" spans="1:27" s="303" customFormat="1" ht="16">
      <c r="A1509" s="321" t="s">
        <v>856</v>
      </c>
      <c r="B1509" s="321"/>
      <c r="C1509" s="321">
        <v>100</v>
      </c>
      <c r="D1509" s="315"/>
      <c r="E1509" s="315"/>
      <c r="F1509" s="315"/>
      <c r="G1509" s="315"/>
      <c r="H1509" s="315"/>
      <c r="I1509" s="315"/>
      <c r="J1509" s="315"/>
      <c r="K1509" s="315"/>
      <c r="L1509" s="315"/>
      <c r="M1509" s="315"/>
      <c r="N1509" s="315"/>
      <c r="O1509" s="315"/>
      <c r="P1509" s="315"/>
      <c r="Q1509" s="315"/>
      <c r="R1509" s="315"/>
      <c r="S1509" s="315"/>
      <c r="T1509" s="315"/>
      <c r="U1509" s="315"/>
      <c r="V1509" s="315"/>
      <c r="W1509" s="315"/>
      <c r="X1509" s="315"/>
      <c r="Y1509" s="315"/>
      <c r="Z1509" s="315"/>
      <c r="AA1509" s="315"/>
    </row>
    <row r="1510" spans="1:27" s="303" customFormat="1" ht="16">
      <c r="A1510" s="321" t="s">
        <v>857</v>
      </c>
      <c r="B1510" s="321"/>
      <c r="C1510" s="321">
        <v>20</v>
      </c>
      <c r="D1510" s="315"/>
      <c r="E1510" s="315"/>
      <c r="F1510" s="315"/>
      <c r="G1510" s="315"/>
      <c r="H1510" s="315"/>
      <c r="I1510" s="315"/>
      <c r="J1510" s="315"/>
      <c r="K1510" s="315"/>
      <c r="L1510" s="315"/>
      <c r="M1510" s="315"/>
      <c r="N1510" s="315"/>
      <c r="O1510" s="315"/>
      <c r="P1510" s="315"/>
      <c r="Q1510" s="315"/>
      <c r="R1510" s="315"/>
      <c r="S1510" s="315"/>
      <c r="T1510" s="315"/>
      <c r="U1510" s="315"/>
      <c r="V1510" s="315"/>
      <c r="W1510" s="315"/>
      <c r="X1510" s="315"/>
      <c r="Y1510" s="315"/>
      <c r="Z1510" s="315"/>
      <c r="AA1510" s="315"/>
    </row>
    <row r="1511" spans="1:27" s="303" customFormat="1" ht="16">
      <c r="A1511" s="321" t="s">
        <v>566</v>
      </c>
      <c r="B1511" s="321"/>
      <c r="C1511" s="321">
        <v>300</v>
      </c>
      <c r="D1511" s="315"/>
      <c r="E1511" s="315"/>
      <c r="F1511" s="315"/>
      <c r="G1511" s="315"/>
      <c r="H1511" s="315"/>
      <c r="I1511" s="315"/>
      <c r="J1511" s="315"/>
      <c r="K1511" s="315"/>
      <c r="L1511" s="315"/>
      <c r="M1511" s="315"/>
      <c r="N1511" s="315"/>
      <c r="O1511" s="315"/>
      <c r="P1511" s="315"/>
      <c r="Q1511" s="315"/>
      <c r="R1511" s="315"/>
      <c r="S1511" s="315"/>
      <c r="T1511" s="315"/>
      <c r="U1511" s="315"/>
      <c r="V1511" s="315"/>
      <c r="W1511" s="315"/>
      <c r="X1511" s="315"/>
      <c r="Y1511" s="315"/>
      <c r="Z1511" s="315"/>
      <c r="AA1511" s="315"/>
    </row>
    <row r="1512" spans="1:27" s="303" customFormat="1" ht="16">
      <c r="A1512" s="321" t="s">
        <v>568</v>
      </c>
      <c r="B1512" s="321"/>
      <c r="C1512" s="321">
        <v>20</v>
      </c>
      <c r="D1512" s="315"/>
      <c r="E1512" s="315"/>
      <c r="F1512" s="315"/>
      <c r="G1512" s="315"/>
      <c r="H1512" s="315"/>
      <c r="I1512" s="315"/>
      <c r="J1512" s="315"/>
      <c r="K1512" s="315"/>
      <c r="L1512" s="315"/>
      <c r="M1512" s="315"/>
      <c r="N1512" s="315"/>
      <c r="O1512" s="315"/>
      <c r="P1512" s="315"/>
      <c r="Q1512" s="315"/>
      <c r="R1512" s="315"/>
      <c r="S1512" s="315"/>
      <c r="T1512" s="315"/>
      <c r="U1512" s="315"/>
      <c r="V1512" s="315"/>
      <c r="W1512" s="315"/>
      <c r="X1512" s="315"/>
      <c r="Y1512" s="315"/>
      <c r="Z1512" s="315"/>
      <c r="AA1512" s="315"/>
    </row>
    <row r="1513" spans="1:27" s="303" customFormat="1" ht="16">
      <c r="A1513" s="321" t="s">
        <v>628</v>
      </c>
      <c r="B1513" s="321"/>
      <c r="C1513" s="321">
        <v>10</v>
      </c>
      <c r="D1513" s="315"/>
      <c r="E1513" s="315"/>
      <c r="F1513" s="315"/>
      <c r="G1513" s="315"/>
      <c r="H1513" s="315"/>
      <c r="I1513" s="315"/>
      <c r="J1513" s="315"/>
      <c r="K1513" s="315"/>
      <c r="L1513" s="315"/>
      <c r="M1513" s="315"/>
      <c r="N1513" s="315"/>
      <c r="O1513" s="315"/>
      <c r="P1513" s="315"/>
      <c r="Q1513" s="315"/>
      <c r="R1513" s="315"/>
      <c r="S1513" s="315"/>
      <c r="T1513" s="315"/>
      <c r="U1513" s="315"/>
      <c r="V1513" s="315"/>
      <c r="W1513" s="315"/>
      <c r="X1513" s="315"/>
      <c r="Y1513" s="315"/>
      <c r="Z1513" s="315"/>
      <c r="AA1513" s="315"/>
    </row>
    <row r="1514" spans="1:27" s="303" customFormat="1" ht="16">
      <c r="A1514" s="321" t="s">
        <v>858</v>
      </c>
      <c r="B1514" s="321"/>
      <c r="C1514" s="321">
        <v>70</v>
      </c>
      <c r="D1514" s="315"/>
      <c r="E1514" s="315"/>
      <c r="F1514" s="315"/>
      <c r="G1514" s="315"/>
      <c r="H1514" s="315"/>
      <c r="I1514" s="315"/>
      <c r="J1514" s="315"/>
      <c r="K1514" s="315"/>
      <c r="L1514" s="315"/>
      <c r="M1514" s="315"/>
      <c r="N1514" s="315"/>
      <c r="O1514" s="315"/>
      <c r="P1514" s="315"/>
      <c r="Q1514" s="315"/>
      <c r="R1514" s="315"/>
      <c r="S1514" s="315"/>
      <c r="T1514" s="315"/>
      <c r="U1514" s="315"/>
      <c r="V1514" s="315"/>
      <c r="W1514" s="315"/>
      <c r="X1514" s="315"/>
      <c r="Y1514" s="315"/>
      <c r="Z1514" s="315"/>
      <c r="AA1514" s="315"/>
    </row>
    <row r="1515" spans="1:27" s="303" customFormat="1" ht="16">
      <c r="A1515" s="321" t="s">
        <v>555</v>
      </c>
      <c r="B1515" s="321"/>
      <c r="C1515" s="321">
        <v>15</v>
      </c>
      <c r="D1515" s="315"/>
      <c r="E1515" s="315"/>
      <c r="F1515" s="315"/>
      <c r="G1515" s="315"/>
      <c r="H1515" s="315"/>
      <c r="I1515" s="315"/>
      <c r="J1515" s="315"/>
      <c r="K1515" s="315"/>
      <c r="L1515" s="315"/>
      <c r="M1515" s="315"/>
      <c r="N1515" s="315"/>
      <c r="O1515" s="315"/>
      <c r="P1515" s="315"/>
      <c r="Q1515" s="315"/>
      <c r="R1515" s="315"/>
      <c r="S1515" s="315"/>
      <c r="T1515" s="315"/>
      <c r="U1515" s="315"/>
      <c r="V1515" s="315"/>
      <c r="W1515" s="315"/>
      <c r="X1515" s="315"/>
      <c r="Y1515" s="315"/>
      <c r="Z1515" s="315"/>
      <c r="AA1515" s="315"/>
    </row>
    <row r="1516" spans="1:27" s="303" customFormat="1" ht="16">
      <c r="A1516" s="321" t="s">
        <v>554</v>
      </c>
      <c r="B1516" s="321"/>
      <c r="C1516" s="321">
        <v>12</v>
      </c>
      <c r="D1516" s="315"/>
      <c r="E1516" s="315"/>
      <c r="F1516" s="315"/>
      <c r="G1516" s="315"/>
      <c r="H1516" s="315"/>
      <c r="I1516" s="315"/>
      <c r="J1516" s="315"/>
      <c r="K1516" s="315"/>
      <c r="L1516" s="315"/>
      <c r="M1516" s="315"/>
      <c r="N1516" s="315"/>
      <c r="O1516" s="315"/>
      <c r="P1516" s="315"/>
      <c r="Q1516" s="315"/>
      <c r="R1516" s="315"/>
      <c r="S1516" s="315"/>
      <c r="T1516" s="315"/>
      <c r="U1516" s="315"/>
      <c r="V1516" s="315"/>
      <c r="W1516" s="315"/>
      <c r="X1516" s="315"/>
      <c r="Y1516" s="315"/>
      <c r="Z1516" s="315"/>
      <c r="AA1516" s="315"/>
    </row>
    <row r="1517" spans="1:27" s="303" customFormat="1" ht="16">
      <c r="A1517" s="321" t="s">
        <v>575</v>
      </c>
      <c r="B1517" s="321"/>
      <c r="C1517" s="321">
        <v>11</v>
      </c>
      <c r="D1517" s="315"/>
      <c r="E1517" s="315"/>
      <c r="F1517" s="315"/>
      <c r="G1517" s="315"/>
      <c r="H1517" s="315"/>
      <c r="I1517" s="315"/>
      <c r="J1517" s="315"/>
      <c r="K1517" s="315"/>
      <c r="L1517" s="315"/>
      <c r="M1517" s="315"/>
      <c r="N1517" s="315"/>
      <c r="O1517" s="315"/>
      <c r="P1517" s="315"/>
      <c r="Q1517" s="315"/>
      <c r="R1517" s="315"/>
      <c r="S1517" s="315"/>
      <c r="T1517" s="315"/>
      <c r="U1517" s="315"/>
      <c r="V1517" s="315"/>
      <c r="W1517" s="315"/>
      <c r="X1517" s="315"/>
      <c r="Y1517" s="315"/>
      <c r="Z1517" s="315"/>
      <c r="AA1517" s="315"/>
    </row>
    <row r="1518" spans="1:27" s="303" customFormat="1" ht="16">
      <c r="A1518" s="321" t="s">
        <v>859</v>
      </c>
      <c r="B1518" s="321"/>
      <c r="C1518" s="321">
        <v>13</v>
      </c>
      <c r="D1518" s="315"/>
      <c r="E1518" s="315"/>
      <c r="F1518" s="315"/>
      <c r="G1518" s="315"/>
      <c r="H1518" s="315"/>
      <c r="I1518" s="315"/>
      <c r="J1518" s="315"/>
      <c r="K1518" s="315"/>
      <c r="L1518" s="315"/>
      <c r="M1518" s="315"/>
      <c r="N1518" s="315"/>
      <c r="O1518" s="315"/>
      <c r="P1518" s="315"/>
      <c r="Q1518" s="315"/>
      <c r="R1518" s="315"/>
      <c r="S1518" s="315"/>
      <c r="T1518" s="315"/>
      <c r="U1518" s="315"/>
      <c r="V1518" s="315"/>
      <c r="W1518" s="315"/>
      <c r="X1518" s="315"/>
      <c r="Y1518" s="315"/>
      <c r="Z1518" s="315"/>
      <c r="AA1518" s="315"/>
    </row>
    <row r="1519" spans="1:27" s="303" customFormat="1" ht="16">
      <c r="A1519" s="321" t="s">
        <v>860</v>
      </c>
      <c r="B1519" s="321"/>
      <c r="C1519" s="321">
        <v>9</v>
      </c>
      <c r="D1519" s="315"/>
      <c r="E1519" s="315"/>
      <c r="F1519" s="315"/>
      <c r="G1519" s="315"/>
      <c r="H1519" s="315"/>
      <c r="I1519" s="315"/>
      <c r="J1519" s="315"/>
      <c r="K1519" s="315"/>
      <c r="L1519" s="315"/>
      <c r="M1519" s="315"/>
      <c r="N1519" s="315"/>
      <c r="O1519" s="315"/>
      <c r="P1519" s="315"/>
      <c r="Q1519" s="315"/>
      <c r="R1519" s="315"/>
      <c r="S1519" s="315"/>
      <c r="T1519" s="315"/>
      <c r="U1519" s="315"/>
      <c r="V1519" s="315"/>
      <c r="W1519" s="315"/>
      <c r="X1519" s="315"/>
      <c r="Y1519" s="315"/>
      <c r="Z1519" s="315"/>
      <c r="AA1519" s="315"/>
    </row>
    <row r="1520" spans="1:27" s="303" customFormat="1" ht="16">
      <c r="A1520" s="321" t="s">
        <v>475</v>
      </c>
      <c r="B1520" s="321"/>
      <c r="C1520" s="321">
        <v>5</v>
      </c>
      <c r="D1520" s="315"/>
      <c r="E1520" s="315"/>
      <c r="F1520" s="315"/>
      <c r="G1520" s="315"/>
      <c r="H1520" s="315"/>
      <c r="I1520" s="315"/>
      <c r="J1520" s="315"/>
      <c r="K1520" s="315"/>
      <c r="L1520" s="315"/>
      <c r="M1520" s="315"/>
      <c r="N1520" s="315"/>
      <c r="O1520" s="315"/>
      <c r="P1520" s="315"/>
      <c r="Q1520" s="315"/>
      <c r="R1520" s="315"/>
      <c r="S1520" s="315"/>
      <c r="T1520" s="315"/>
      <c r="U1520" s="315"/>
      <c r="V1520" s="315"/>
      <c r="W1520" s="315"/>
      <c r="X1520" s="315"/>
      <c r="Y1520" s="315"/>
      <c r="Z1520" s="315"/>
      <c r="AA1520" s="315"/>
    </row>
    <row r="1521" spans="1:27" s="303" customFormat="1" ht="16">
      <c r="A1521" s="321" t="s">
        <v>581</v>
      </c>
      <c r="B1521" s="321"/>
      <c r="C1521" s="321">
        <v>6</v>
      </c>
      <c r="D1521" s="315"/>
      <c r="E1521" s="315"/>
      <c r="F1521" s="315"/>
      <c r="G1521" s="315"/>
      <c r="H1521" s="315"/>
      <c r="I1521" s="315"/>
      <c r="J1521" s="315"/>
      <c r="K1521" s="315"/>
      <c r="L1521" s="315"/>
      <c r="M1521" s="315"/>
      <c r="N1521" s="315"/>
      <c r="O1521" s="315"/>
      <c r="P1521" s="315"/>
      <c r="Q1521" s="315"/>
      <c r="R1521" s="315"/>
      <c r="S1521" s="315"/>
      <c r="T1521" s="315"/>
      <c r="U1521" s="315"/>
      <c r="V1521" s="315"/>
      <c r="W1521" s="315"/>
      <c r="X1521" s="315"/>
      <c r="Y1521" s="315"/>
      <c r="Z1521" s="315"/>
      <c r="AA1521" s="315"/>
    </row>
    <row r="1522" spans="1:27" s="303" customFormat="1" ht="16">
      <c r="A1522" s="321" t="s">
        <v>861</v>
      </c>
      <c r="B1522" s="321"/>
      <c r="C1522" s="321">
        <v>80</v>
      </c>
      <c r="D1522" s="315"/>
      <c r="E1522" s="315"/>
      <c r="F1522" s="315"/>
      <c r="G1522" s="315"/>
      <c r="H1522" s="315"/>
      <c r="I1522" s="315"/>
      <c r="J1522" s="315"/>
      <c r="K1522" s="315"/>
      <c r="L1522" s="315"/>
      <c r="M1522" s="315"/>
      <c r="N1522" s="315"/>
      <c r="O1522" s="315"/>
      <c r="P1522" s="315"/>
      <c r="Q1522" s="315"/>
      <c r="R1522" s="315"/>
      <c r="S1522" s="315"/>
      <c r="T1522" s="315"/>
      <c r="U1522" s="315"/>
      <c r="V1522" s="315"/>
      <c r="W1522" s="315"/>
      <c r="X1522" s="315"/>
      <c r="Y1522" s="315"/>
      <c r="Z1522" s="315"/>
      <c r="AA1522" s="315"/>
    </row>
    <row r="1523" spans="1:27" s="303" customFormat="1" ht="16">
      <c r="A1523" s="321" t="s">
        <v>862</v>
      </c>
      <c r="B1523" s="321"/>
      <c r="C1523" s="321">
        <v>15</v>
      </c>
      <c r="D1523" s="315"/>
      <c r="E1523" s="315"/>
      <c r="F1523" s="315"/>
      <c r="G1523" s="315"/>
      <c r="H1523" s="315"/>
      <c r="I1523" s="315"/>
      <c r="J1523" s="315"/>
      <c r="K1523" s="315"/>
      <c r="L1523" s="315"/>
      <c r="M1523" s="315"/>
      <c r="N1523" s="315"/>
      <c r="O1523" s="315"/>
      <c r="P1523" s="315"/>
      <c r="Q1523" s="315"/>
      <c r="R1523" s="315"/>
      <c r="S1523" s="315"/>
      <c r="T1523" s="315"/>
      <c r="U1523" s="315"/>
      <c r="V1523" s="315"/>
      <c r="W1523" s="315"/>
      <c r="X1523" s="315"/>
      <c r="Y1523" s="315"/>
      <c r="Z1523" s="315"/>
      <c r="AA1523" s="315"/>
    </row>
    <row r="1524" spans="1:27" s="303" customFormat="1" ht="16">
      <c r="A1524" s="321" t="s">
        <v>582</v>
      </c>
      <c r="B1524" s="321"/>
      <c r="C1524" s="321">
        <v>16</v>
      </c>
      <c r="D1524" s="315"/>
      <c r="E1524" s="315"/>
      <c r="F1524" s="315"/>
      <c r="G1524" s="315"/>
      <c r="H1524" s="315"/>
      <c r="I1524" s="315"/>
      <c r="J1524" s="315"/>
      <c r="K1524" s="315"/>
      <c r="L1524" s="315"/>
      <c r="M1524" s="315"/>
      <c r="N1524" s="315"/>
      <c r="O1524" s="315"/>
      <c r="P1524" s="315"/>
      <c r="Q1524" s="315"/>
      <c r="R1524" s="315"/>
      <c r="S1524" s="315"/>
      <c r="T1524" s="315"/>
      <c r="U1524" s="315"/>
      <c r="V1524" s="315"/>
      <c r="W1524" s="315"/>
      <c r="X1524" s="315"/>
      <c r="Y1524" s="315"/>
      <c r="Z1524" s="315"/>
      <c r="AA1524" s="315"/>
    </row>
    <row r="1525" spans="1:27" s="303" customFormat="1" ht="16">
      <c r="A1525" s="321" t="s">
        <v>579</v>
      </c>
      <c r="B1525" s="321"/>
      <c r="C1525" s="321">
        <v>45</v>
      </c>
      <c r="D1525" s="315"/>
      <c r="E1525" s="315"/>
      <c r="F1525" s="315"/>
      <c r="G1525" s="315"/>
      <c r="H1525" s="315"/>
      <c r="I1525" s="315"/>
      <c r="J1525" s="315"/>
      <c r="K1525" s="315"/>
      <c r="L1525" s="315"/>
      <c r="M1525" s="315"/>
      <c r="N1525" s="315"/>
      <c r="O1525" s="315"/>
      <c r="P1525" s="315"/>
      <c r="Q1525" s="315"/>
      <c r="R1525" s="315"/>
      <c r="S1525" s="315"/>
      <c r="T1525" s="315"/>
      <c r="U1525" s="315"/>
      <c r="V1525" s="315"/>
      <c r="W1525" s="315"/>
      <c r="X1525" s="315"/>
      <c r="Y1525" s="315"/>
      <c r="Z1525" s="315"/>
      <c r="AA1525" s="315"/>
    </row>
    <row r="1526" spans="1:27" s="303" customFormat="1" ht="16">
      <c r="A1526" s="321" t="s">
        <v>863</v>
      </c>
      <c r="B1526" s="321"/>
      <c r="C1526" s="384">
        <v>40</v>
      </c>
      <c r="D1526" s="315"/>
      <c r="E1526" s="315"/>
      <c r="F1526" s="315"/>
      <c r="G1526" s="315"/>
      <c r="H1526" s="315"/>
      <c r="I1526" s="315"/>
      <c r="J1526" s="315"/>
      <c r="K1526" s="315"/>
      <c r="L1526" s="315"/>
      <c r="M1526" s="315"/>
      <c r="N1526" s="315"/>
      <c r="O1526" s="315"/>
      <c r="P1526" s="315"/>
      <c r="Q1526" s="315"/>
      <c r="R1526" s="315"/>
      <c r="S1526" s="315"/>
      <c r="T1526" s="315"/>
      <c r="U1526" s="315"/>
      <c r="V1526" s="315"/>
      <c r="W1526" s="315"/>
      <c r="X1526" s="315"/>
      <c r="Y1526" s="315"/>
      <c r="Z1526" s="315"/>
      <c r="AA1526" s="315"/>
    </row>
    <row r="1527" spans="1:27" s="303" customFormat="1" ht="16">
      <c r="A1527" s="321" t="s">
        <v>864</v>
      </c>
      <c r="B1527" s="321"/>
      <c r="C1527" s="384" t="s">
        <v>726</v>
      </c>
      <c r="D1527" s="315"/>
      <c r="E1527" s="315"/>
      <c r="F1527" s="315"/>
      <c r="G1527" s="315"/>
      <c r="H1527" s="315"/>
      <c r="I1527" s="315"/>
      <c r="J1527" s="315"/>
      <c r="K1527" s="315"/>
      <c r="L1527" s="315"/>
      <c r="M1527" s="315"/>
      <c r="N1527" s="315"/>
      <c r="O1527" s="315"/>
      <c r="P1527" s="315"/>
      <c r="Q1527" s="315"/>
      <c r="R1527" s="315"/>
      <c r="S1527" s="315"/>
      <c r="T1527" s="315"/>
      <c r="U1527" s="315"/>
      <c r="V1527" s="315"/>
      <c r="W1527" s="315"/>
      <c r="X1527" s="315"/>
      <c r="Y1527" s="315"/>
      <c r="Z1527" s="315"/>
      <c r="AA1527" s="315"/>
    </row>
    <row r="1528" spans="1:27" s="303" customFormat="1" ht="16">
      <c r="A1528" s="336" t="s">
        <v>495</v>
      </c>
      <c r="B1528" s="336"/>
      <c r="C1528" s="336"/>
      <c r="D1528" s="315"/>
      <c r="E1528" s="315"/>
      <c r="F1528" s="315"/>
      <c r="G1528" s="315"/>
      <c r="H1528" s="315"/>
      <c r="I1528" s="315"/>
      <c r="J1528" s="315"/>
      <c r="K1528" s="315"/>
      <c r="L1528" s="315"/>
      <c r="M1528" s="315"/>
      <c r="N1528" s="315"/>
      <c r="O1528" s="315"/>
      <c r="P1528" s="315"/>
      <c r="Q1528" s="315"/>
      <c r="R1528" s="315"/>
      <c r="S1528" s="315"/>
      <c r="T1528" s="315"/>
      <c r="U1528" s="315"/>
      <c r="V1528" s="315"/>
      <c r="W1528" s="315"/>
      <c r="X1528" s="315"/>
      <c r="Y1528" s="315"/>
      <c r="Z1528" s="315"/>
      <c r="AA1528" s="315"/>
    </row>
    <row r="1529" spans="1:27" s="303" customFormat="1" ht="16">
      <c r="A1529" s="315"/>
      <c r="B1529" s="315"/>
      <c r="C1529" s="315"/>
      <c r="D1529" s="315"/>
      <c r="E1529" s="315"/>
      <c r="F1529" s="315"/>
      <c r="G1529" s="315"/>
      <c r="H1529" s="315"/>
      <c r="I1529" s="315"/>
      <c r="J1529" s="315"/>
      <c r="K1529" s="315"/>
      <c r="L1529" s="315"/>
      <c r="M1529" s="315"/>
      <c r="N1529" s="315"/>
      <c r="O1529" s="315"/>
      <c r="P1529" s="315"/>
      <c r="Q1529" s="315"/>
      <c r="R1529" s="315"/>
      <c r="S1529" s="315"/>
      <c r="T1529" s="315"/>
      <c r="U1529" s="315"/>
      <c r="V1529" s="315"/>
      <c r="W1529" s="315"/>
      <c r="X1529" s="315"/>
      <c r="Y1529" s="315"/>
      <c r="Z1529" s="315"/>
      <c r="AA1529" s="315"/>
    </row>
    <row r="1530" spans="1:27" s="303" customFormat="1" ht="16">
      <c r="A1530" s="315" t="s">
        <v>865</v>
      </c>
      <c r="B1530" s="315"/>
      <c r="C1530" s="315"/>
      <c r="D1530" s="315"/>
      <c r="E1530" s="315"/>
      <c r="F1530" s="315"/>
      <c r="G1530" s="315"/>
      <c r="H1530" s="315"/>
      <c r="I1530" s="315"/>
      <c r="J1530" s="315"/>
      <c r="K1530" s="315"/>
      <c r="L1530" s="315"/>
      <c r="M1530" s="315"/>
      <c r="N1530" s="315"/>
      <c r="O1530" s="315"/>
      <c r="P1530" s="315"/>
      <c r="Q1530" s="315"/>
      <c r="R1530" s="315"/>
      <c r="S1530" s="315"/>
      <c r="T1530" s="315"/>
      <c r="U1530" s="315"/>
      <c r="V1530" s="315"/>
      <c r="W1530" s="315"/>
      <c r="X1530" s="315"/>
      <c r="Y1530" s="315"/>
      <c r="Z1530" s="315"/>
      <c r="AA1530" s="315"/>
    </row>
    <row r="1531" spans="1:27" s="303" customFormat="1" ht="16">
      <c r="A1531" s="315"/>
      <c r="B1531" s="315"/>
      <c r="C1531" s="315"/>
      <c r="D1531" s="315"/>
      <c r="E1531" s="315"/>
      <c r="F1531" s="315"/>
      <c r="G1531" s="315"/>
      <c r="H1531" s="315"/>
      <c r="I1531" s="315"/>
      <c r="J1531" s="315"/>
      <c r="K1531" s="315"/>
      <c r="L1531" s="315"/>
      <c r="M1531" s="315"/>
      <c r="N1531" s="315"/>
      <c r="O1531" s="315"/>
      <c r="P1531" s="315"/>
      <c r="Q1531" s="315"/>
      <c r="R1531" s="315"/>
      <c r="S1531" s="315"/>
      <c r="T1531" s="315"/>
      <c r="U1531" s="315"/>
      <c r="V1531" s="315"/>
      <c r="W1531" s="315"/>
      <c r="X1531" s="315"/>
      <c r="Y1531" s="315"/>
      <c r="Z1531" s="315"/>
      <c r="AA1531" s="315"/>
    </row>
    <row r="1532" spans="1:27" s="303" customFormat="1" ht="16">
      <c r="A1532" s="315"/>
      <c r="B1532" s="315"/>
      <c r="C1532" s="315"/>
      <c r="D1532" s="315"/>
      <c r="E1532" s="315"/>
      <c r="F1532" s="315"/>
      <c r="G1532" s="315"/>
      <c r="H1532" s="315"/>
      <c r="I1532" s="315"/>
      <c r="J1532" s="315"/>
      <c r="K1532" s="315"/>
      <c r="L1532" s="315"/>
      <c r="M1532" s="315"/>
      <c r="N1532" s="315"/>
      <c r="O1532" s="315"/>
      <c r="P1532" s="315"/>
      <c r="Q1532" s="315"/>
      <c r="R1532" s="315"/>
      <c r="S1532" s="315"/>
      <c r="T1532" s="315"/>
      <c r="U1532" s="315"/>
      <c r="V1532" s="315"/>
      <c r="W1532" s="315"/>
      <c r="X1532" s="315"/>
      <c r="Y1532" s="315"/>
      <c r="Z1532" s="315"/>
      <c r="AA1532" s="315"/>
    </row>
    <row r="1533" spans="1:27" s="303" customFormat="1" ht="16">
      <c r="A1533" s="315"/>
      <c r="B1533" s="315"/>
      <c r="C1533" s="315"/>
      <c r="D1533" s="315"/>
      <c r="E1533" s="315"/>
      <c r="F1533" s="315"/>
      <c r="G1533" s="315"/>
      <c r="H1533" s="315"/>
      <c r="I1533" s="315"/>
      <c r="J1533" s="315"/>
      <c r="K1533" s="315"/>
      <c r="L1533" s="315"/>
      <c r="M1533" s="315"/>
      <c r="N1533" s="315"/>
      <c r="O1533" s="315"/>
      <c r="P1533" s="315"/>
      <c r="Q1533" s="315"/>
      <c r="R1533" s="315"/>
      <c r="S1533" s="315"/>
      <c r="T1533" s="315"/>
      <c r="U1533" s="315"/>
      <c r="V1533" s="315"/>
      <c r="W1533" s="315"/>
      <c r="X1533" s="315"/>
      <c r="Y1533" s="315"/>
      <c r="Z1533" s="315"/>
      <c r="AA1533" s="315"/>
    </row>
    <row r="1534" spans="1:27" s="303" customFormat="1" ht="16">
      <c r="A1534" s="315"/>
      <c r="B1534" s="315"/>
      <c r="C1534" s="315"/>
      <c r="D1534" s="315"/>
      <c r="E1534" s="315"/>
      <c r="F1534" s="315"/>
      <c r="G1534" s="315"/>
      <c r="H1534" s="315"/>
      <c r="I1534" s="315"/>
      <c r="J1534" s="315"/>
      <c r="K1534" s="315"/>
      <c r="L1534" s="315"/>
      <c r="M1534" s="315"/>
      <c r="N1534" s="315"/>
      <c r="O1534" s="315"/>
      <c r="P1534" s="315"/>
      <c r="Q1534" s="315"/>
      <c r="R1534" s="315"/>
      <c r="S1534" s="315"/>
      <c r="T1534" s="315"/>
      <c r="U1534" s="315"/>
      <c r="V1534" s="315"/>
      <c r="W1534" s="315"/>
      <c r="X1534" s="315"/>
      <c r="Y1534" s="315"/>
      <c r="Z1534" s="315"/>
      <c r="AA1534" s="315"/>
    </row>
    <row r="1535" spans="1:27" s="303" customFormat="1" ht="16">
      <c r="A1535" s="315"/>
      <c r="B1535" s="315"/>
      <c r="C1535" s="315"/>
      <c r="D1535" s="315"/>
      <c r="E1535" s="315"/>
      <c r="F1535" s="315"/>
      <c r="G1535" s="315"/>
      <c r="H1535" s="315"/>
      <c r="I1535" s="315"/>
      <c r="J1535" s="315"/>
      <c r="K1535" s="315"/>
      <c r="L1535" s="315"/>
      <c r="M1535" s="315"/>
      <c r="N1535" s="315"/>
      <c r="O1535" s="315"/>
      <c r="P1535" s="315"/>
      <c r="Q1535" s="315"/>
      <c r="R1535" s="315"/>
      <c r="S1535" s="315"/>
      <c r="T1535" s="315"/>
      <c r="U1535" s="315"/>
      <c r="V1535" s="315"/>
      <c r="W1535" s="315"/>
      <c r="X1535" s="315"/>
      <c r="Y1535" s="315"/>
      <c r="Z1535" s="315"/>
      <c r="AA1535" s="315"/>
    </row>
    <row r="1536" spans="1:27" s="303" customFormat="1" ht="68">
      <c r="A1536" s="349" t="s">
        <v>844</v>
      </c>
      <c r="B1536" s="349"/>
      <c r="C1536" s="340" t="s">
        <v>565</v>
      </c>
      <c r="D1536" s="340" t="s">
        <v>131</v>
      </c>
      <c r="E1536" s="340" t="s">
        <v>196</v>
      </c>
      <c r="F1536" s="341" t="s">
        <v>866</v>
      </c>
      <c r="G1536" s="340" t="s">
        <v>249</v>
      </c>
      <c r="H1536" s="340" t="s">
        <v>208</v>
      </c>
      <c r="I1536" s="315"/>
      <c r="N1536" s="315"/>
      <c r="O1536" s="315"/>
      <c r="P1536" s="315"/>
      <c r="Q1536" s="315"/>
      <c r="R1536" s="315"/>
      <c r="S1536" s="315"/>
      <c r="T1536" s="315"/>
      <c r="U1536" s="315"/>
      <c r="V1536" s="315"/>
      <c r="W1536" s="315"/>
      <c r="X1536" s="315"/>
      <c r="Y1536" s="315"/>
      <c r="Z1536" s="315"/>
      <c r="AA1536" s="315"/>
    </row>
    <row r="1537" spans="1:27" s="303" customFormat="1" ht="16">
      <c r="A1537" s="336" t="s">
        <v>845</v>
      </c>
      <c r="B1537" s="336"/>
      <c r="C1537" s="336">
        <v>230</v>
      </c>
      <c r="D1537" s="385">
        <f t="shared" ref="D1537:D1539" si="39">C1537</f>
        <v>230</v>
      </c>
      <c r="E1537" s="320"/>
      <c r="F1537" s="320"/>
      <c r="G1537" s="320"/>
      <c r="H1537" s="320"/>
      <c r="I1537" s="336"/>
      <c r="N1537" s="336"/>
      <c r="O1537" s="336"/>
      <c r="P1537" s="336"/>
      <c r="Q1537" s="336"/>
      <c r="R1537" s="336"/>
      <c r="S1537" s="336"/>
      <c r="T1537" s="336"/>
      <c r="U1537" s="336"/>
      <c r="V1537" s="336"/>
      <c r="W1537" s="336"/>
      <c r="X1537" s="336"/>
      <c r="Y1537" s="336"/>
      <c r="Z1537" s="336"/>
      <c r="AA1537" s="336"/>
    </row>
    <row r="1538" spans="1:27" s="303" customFormat="1" ht="16">
      <c r="A1538" s="336" t="s">
        <v>846</v>
      </c>
      <c r="B1538" s="336"/>
      <c r="C1538" s="336">
        <v>50</v>
      </c>
      <c r="D1538" s="385">
        <f t="shared" si="39"/>
        <v>50</v>
      </c>
      <c r="E1538" s="320"/>
      <c r="F1538" s="320"/>
      <c r="G1538" s="320"/>
      <c r="H1538" s="320"/>
      <c r="I1538" s="336"/>
      <c r="N1538" s="336"/>
      <c r="O1538" s="336"/>
      <c r="P1538" s="336"/>
      <c r="Q1538" s="336"/>
      <c r="R1538" s="336"/>
      <c r="S1538" s="336"/>
      <c r="T1538" s="336"/>
      <c r="U1538" s="336"/>
      <c r="V1538" s="336"/>
      <c r="W1538" s="336"/>
      <c r="X1538" s="336"/>
      <c r="Y1538" s="336"/>
      <c r="Z1538" s="336"/>
      <c r="AA1538" s="336"/>
    </row>
    <row r="1539" spans="1:27" s="303" customFormat="1" ht="16">
      <c r="A1539" s="336" t="s">
        <v>847</v>
      </c>
      <c r="B1539" s="336"/>
      <c r="C1539" s="336">
        <v>550</v>
      </c>
      <c r="D1539" s="386">
        <f t="shared" si="39"/>
        <v>550</v>
      </c>
      <c r="E1539" s="320"/>
      <c r="F1539" s="320"/>
      <c r="G1539" s="320"/>
      <c r="H1539" s="320"/>
      <c r="I1539" s="336"/>
      <c r="N1539" s="336"/>
      <c r="O1539" s="336"/>
      <c r="P1539" s="336"/>
      <c r="Q1539" s="336"/>
      <c r="R1539" s="336"/>
      <c r="S1539" s="336"/>
      <c r="T1539" s="336"/>
      <c r="U1539" s="336"/>
      <c r="V1539" s="336"/>
      <c r="W1539" s="336"/>
      <c r="X1539" s="336"/>
      <c r="Y1539" s="336"/>
      <c r="Z1539" s="336"/>
      <c r="AA1539" s="336"/>
    </row>
    <row r="1540" spans="1:27" s="303" customFormat="1" ht="16">
      <c r="A1540" s="336" t="s">
        <v>848</v>
      </c>
      <c r="B1540" s="336"/>
      <c r="C1540" s="336">
        <v>50</v>
      </c>
      <c r="D1540" s="319">
        <f>-C1540</f>
        <v>-50</v>
      </c>
      <c r="E1540" s="320"/>
      <c r="F1540" s="320"/>
      <c r="G1540" s="320"/>
      <c r="H1540" s="320"/>
      <c r="I1540" s="336"/>
      <c r="N1540" s="336"/>
      <c r="O1540" s="336"/>
      <c r="P1540" s="336"/>
      <c r="Q1540" s="336"/>
      <c r="R1540" s="336"/>
      <c r="S1540" s="336"/>
      <c r="T1540" s="336"/>
      <c r="U1540" s="336"/>
      <c r="V1540" s="336"/>
      <c r="W1540" s="336"/>
      <c r="X1540" s="336"/>
      <c r="Y1540" s="336"/>
      <c r="Z1540" s="336"/>
      <c r="AA1540" s="336"/>
    </row>
    <row r="1541" spans="1:27" s="322" customFormat="1" ht="16">
      <c r="A1541" s="321" t="s">
        <v>849</v>
      </c>
      <c r="B1541" s="321"/>
      <c r="C1541" s="321">
        <v>80</v>
      </c>
      <c r="D1541" s="385">
        <f t="shared" ref="D1541:D1542" si="40">C1541</f>
        <v>80</v>
      </c>
      <c r="E1541" s="321"/>
      <c r="F1541" s="321"/>
      <c r="G1541" s="321"/>
      <c r="H1541" s="321"/>
      <c r="I1541" s="321"/>
      <c r="N1541" s="321"/>
      <c r="O1541" s="321"/>
      <c r="P1541" s="321"/>
      <c r="Q1541" s="321"/>
      <c r="R1541" s="321"/>
      <c r="S1541" s="321"/>
      <c r="T1541" s="321"/>
      <c r="U1541" s="321"/>
      <c r="V1541" s="321"/>
      <c r="W1541" s="321"/>
      <c r="X1541" s="321"/>
      <c r="Y1541" s="321"/>
      <c r="Z1541" s="321"/>
      <c r="AA1541" s="321"/>
    </row>
    <row r="1542" spans="1:27" s="322" customFormat="1" ht="16">
      <c r="A1542" s="321" t="s">
        <v>850</v>
      </c>
      <c r="B1542" s="321"/>
      <c r="C1542" s="321">
        <v>200</v>
      </c>
      <c r="D1542" s="386">
        <f t="shared" si="40"/>
        <v>200</v>
      </c>
      <c r="E1542" s="321"/>
      <c r="F1542" s="321"/>
      <c r="G1542" s="321"/>
      <c r="H1542" s="321"/>
      <c r="I1542" s="321"/>
      <c r="N1542" s="321"/>
      <c r="O1542" s="321"/>
      <c r="P1542" s="321"/>
      <c r="Q1542" s="321"/>
      <c r="R1542" s="321"/>
      <c r="S1542" s="321"/>
      <c r="T1542" s="321"/>
      <c r="U1542" s="321"/>
      <c r="V1542" s="321"/>
      <c r="W1542" s="321"/>
      <c r="X1542" s="321"/>
      <c r="Y1542" s="321"/>
      <c r="Z1542" s="321"/>
      <c r="AA1542" s="321"/>
    </row>
    <row r="1543" spans="1:27" s="322" customFormat="1" ht="16">
      <c r="A1543" s="321" t="s">
        <v>851</v>
      </c>
      <c r="B1543" s="321"/>
      <c r="C1543" s="321">
        <v>20</v>
      </c>
      <c r="D1543" s="319">
        <f>-C1543</f>
        <v>-20</v>
      </c>
      <c r="E1543" s="321"/>
      <c r="F1543" s="321"/>
      <c r="G1543" s="321"/>
      <c r="H1543" s="321"/>
      <c r="I1543" s="321"/>
      <c r="N1543" s="321"/>
      <c r="O1543" s="321"/>
      <c r="P1543" s="321"/>
      <c r="Q1543" s="321"/>
      <c r="R1543" s="321"/>
      <c r="S1543" s="321"/>
      <c r="T1543" s="321"/>
      <c r="U1543" s="321"/>
      <c r="V1543" s="321"/>
      <c r="W1543" s="321"/>
      <c r="X1543" s="321"/>
      <c r="Y1543" s="321"/>
      <c r="Z1543" s="321"/>
      <c r="AA1543" s="321"/>
    </row>
    <row r="1544" spans="1:27" s="303" customFormat="1" ht="16">
      <c r="A1544" s="336" t="s">
        <v>852</v>
      </c>
      <c r="B1544" s="336"/>
      <c r="C1544" s="336">
        <v>95</v>
      </c>
      <c r="D1544" s="385">
        <f t="shared" ref="D1544:D1547" si="41">C1544</f>
        <v>95</v>
      </c>
      <c r="E1544" s="320"/>
      <c r="F1544" s="320"/>
      <c r="G1544" s="320"/>
      <c r="H1544" s="320"/>
      <c r="I1544" s="336"/>
      <c r="N1544" s="336"/>
      <c r="O1544" s="336"/>
      <c r="P1544" s="336"/>
      <c r="Q1544" s="336"/>
      <c r="R1544" s="336"/>
      <c r="S1544" s="336"/>
      <c r="T1544" s="336"/>
      <c r="U1544" s="336"/>
      <c r="V1544" s="336"/>
      <c r="W1544" s="336"/>
      <c r="X1544" s="336"/>
      <c r="Y1544" s="336"/>
      <c r="Z1544" s="336"/>
      <c r="AA1544" s="336"/>
    </row>
    <row r="1545" spans="1:27" s="322" customFormat="1" ht="16">
      <c r="A1545" s="321" t="s">
        <v>79</v>
      </c>
      <c r="B1545" s="321"/>
      <c r="C1545" s="321">
        <v>900</v>
      </c>
      <c r="D1545" s="321">
        <f t="shared" si="41"/>
        <v>900</v>
      </c>
      <c r="E1545" s="321"/>
      <c r="F1545" s="321"/>
      <c r="G1545" s="321"/>
      <c r="H1545" s="321"/>
      <c r="I1545" s="321"/>
      <c r="N1545" s="321"/>
      <c r="O1545" s="321"/>
      <c r="P1545" s="321"/>
      <c r="Q1545" s="321"/>
      <c r="R1545" s="321"/>
      <c r="S1545" s="321"/>
      <c r="T1545" s="321"/>
      <c r="U1545" s="321"/>
      <c r="V1545" s="321"/>
      <c r="W1545" s="321"/>
      <c r="X1545" s="321"/>
      <c r="Y1545" s="321"/>
      <c r="Z1545" s="321"/>
      <c r="AA1545" s="321"/>
    </row>
    <row r="1546" spans="1:27" s="322" customFormat="1" ht="16">
      <c r="A1546" s="321" t="s">
        <v>81</v>
      </c>
      <c r="B1546" s="321"/>
      <c r="C1546" s="321">
        <v>30</v>
      </c>
      <c r="D1546" s="321">
        <f t="shared" si="41"/>
        <v>30</v>
      </c>
      <c r="E1546" s="321"/>
      <c r="F1546" s="321"/>
      <c r="G1546" s="321"/>
      <c r="H1546" s="321"/>
      <c r="I1546" s="321"/>
      <c r="N1546" s="321"/>
      <c r="O1546" s="321"/>
      <c r="P1546" s="321"/>
      <c r="Q1546" s="321"/>
      <c r="R1546" s="321"/>
      <c r="S1546" s="321"/>
      <c r="T1546" s="321"/>
      <c r="U1546" s="321"/>
      <c r="V1546" s="321"/>
      <c r="W1546" s="321"/>
      <c r="X1546" s="321"/>
      <c r="Y1546" s="321"/>
      <c r="Z1546" s="321"/>
      <c r="AA1546" s="321"/>
    </row>
    <row r="1547" spans="1:27" s="322" customFormat="1" ht="16">
      <c r="A1547" s="321" t="s">
        <v>853</v>
      </c>
      <c r="B1547" s="321"/>
      <c r="C1547" s="321">
        <v>90</v>
      </c>
      <c r="D1547" s="385">
        <f t="shared" si="41"/>
        <v>90</v>
      </c>
      <c r="E1547" s="321"/>
      <c r="F1547" s="321"/>
      <c r="G1547" s="321"/>
      <c r="H1547" s="321"/>
      <c r="I1547" s="321"/>
      <c r="N1547" s="321"/>
      <c r="O1547" s="321"/>
      <c r="P1547" s="321"/>
      <c r="Q1547" s="321"/>
      <c r="R1547" s="321"/>
      <c r="S1547" s="321"/>
      <c r="T1547" s="321"/>
      <c r="U1547" s="321"/>
      <c r="V1547" s="321"/>
      <c r="W1547" s="321"/>
      <c r="X1547" s="321"/>
      <c r="Y1547" s="321"/>
      <c r="Z1547" s="321"/>
      <c r="AA1547" s="321"/>
    </row>
    <row r="1548" spans="1:27" s="322" customFormat="1" ht="16">
      <c r="A1548" s="321" t="s">
        <v>854</v>
      </c>
      <c r="B1548" s="321"/>
      <c r="C1548" s="321">
        <v>120</v>
      </c>
      <c r="D1548" s="321"/>
      <c r="E1548" s="386">
        <f t="shared" ref="E1548:E1551" si="42">C1548</f>
        <v>120</v>
      </c>
      <c r="F1548" s="321"/>
      <c r="G1548" s="321"/>
      <c r="H1548" s="321"/>
      <c r="I1548" s="321"/>
      <c r="N1548" s="321"/>
      <c r="O1548" s="321"/>
      <c r="P1548" s="321"/>
      <c r="Q1548" s="321"/>
      <c r="R1548" s="321"/>
      <c r="S1548" s="321"/>
      <c r="T1548" s="321"/>
      <c r="U1548" s="321"/>
      <c r="V1548" s="321"/>
      <c r="W1548" s="321"/>
      <c r="X1548" s="321"/>
      <c r="Y1548" s="321"/>
      <c r="Z1548" s="321"/>
      <c r="AA1548" s="321"/>
    </row>
    <row r="1549" spans="1:27" s="322" customFormat="1" ht="16">
      <c r="A1549" s="321" t="s">
        <v>69</v>
      </c>
      <c r="B1549" s="321"/>
      <c r="C1549" s="321">
        <v>15</v>
      </c>
      <c r="D1549" s="321"/>
      <c r="E1549" s="386">
        <f t="shared" si="42"/>
        <v>15</v>
      </c>
      <c r="F1549" s="321"/>
      <c r="G1549" s="321"/>
      <c r="H1549" s="321"/>
      <c r="I1549" s="321"/>
      <c r="N1549" s="321"/>
      <c r="O1549" s="321"/>
      <c r="P1549" s="321"/>
      <c r="Q1549" s="321"/>
      <c r="R1549" s="321"/>
      <c r="S1549" s="321"/>
      <c r="T1549" s="321"/>
      <c r="U1549" s="321"/>
      <c r="V1549" s="321"/>
      <c r="W1549" s="321"/>
      <c r="X1549" s="321"/>
      <c r="Y1549" s="321"/>
      <c r="Z1549" s="321"/>
      <c r="AA1549" s="321"/>
    </row>
    <row r="1550" spans="1:27" s="322" customFormat="1" ht="16">
      <c r="A1550" s="321" t="s">
        <v>855</v>
      </c>
      <c r="B1550" s="321"/>
      <c r="C1550" s="321">
        <v>87</v>
      </c>
      <c r="D1550" s="321"/>
      <c r="E1550" s="321">
        <f t="shared" si="42"/>
        <v>87</v>
      </c>
      <c r="F1550" s="321"/>
      <c r="G1550" s="321"/>
      <c r="H1550" s="321"/>
      <c r="I1550" s="321"/>
      <c r="N1550" s="321"/>
      <c r="O1550" s="321"/>
      <c r="P1550" s="321"/>
      <c r="Q1550" s="321"/>
      <c r="R1550" s="321"/>
      <c r="S1550" s="321"/>
      <c r="T1550" s="321"/>
      <c r="U1550" s="321"/>
      <c r="V1550" s="321"/>
      <c r="W1550" s="321"/>
      <c r="X1550" s="321"/>
      <c r="Y1550" s="321"/>
      <c r="Z1550" s="321"/>
      <c r="AA1550" s="321"/>
    </row>
    <row r="1551" spans="1:27" s="322" customFormat="1" ht="16">
      <c r="A1551" s="321" t="s">
        <v>719</v>
      </c>
      <c r="B1551" s="321"/>
      <c r="C1551" s="321">
        <v>33</v>
      </c>
      <c r="D1551" s="321"/>
      <c r="E1551" s="386">
        <f t="shared" si="42"/>
        <v>33</v>
      </c>
      <c r="F1551" s="321"/>
      <c r="G1551" s="321"/>
      <c r="H1551" s="321"/>
      <c r="I1551" s="321"/>
      <c r="N1551" s="321"/>
      <c r="O1551" s="321"/>
      <c r="P1551" s="321"/>
      <c r="Q1551" s="321"/>
      <c r="R1551" s="321"/>
      <c r="S1551" s="321"/>
      <c r="T1551" s="321"/>
      <c r="U1551" s="321"/>
      <c r="V1551" s="321"/>
      <c r="W1551" s="321"/>
      <c r="X1551" s="321"/>
      <c r="Y1551" s="321"/>
      <c r="Z1551" s="321"/>
      <c r="AA1551" s="321"/>
    </row>
    <row r="1552" spans="1:27" s="322" customFormat="1" ht="16">
      <c r="A1552" s="321" t="s">
        <v>721</v>
      </c>
      <c r="B1552" s="321"/>
      <c r="C1552" s="321">
        <v>12</v>
      </c>
      <c r="D1552" s="385">
        <f>C1552</f>
        <v>12</v>
      </c>
      <c r="E1552" s="321"/>
      <c r="F1552" s="321"/>
      <c r="G1552" s="321"/>
      <c r="H1552" s="321"/>
      <c r="I1552" s="321"/>
      <c r="N1552" s="321"/>
      <c r="O1552" s="321"/>
      <c r="P1552" s="321"/>
      <c r="Q1552" s="321"/>
      <c r="R1552" s="321"/>
      <c r="S1552" s="321"/>
      <c r="T1552" s="321"/>
      <c r="U1552" s="321"/>
      <c r="V1552" s="321"/>
      <c r="W1552" s="321"/>
      <c r="X1552" s="321"/>
      <c r="Y1552" s="321"/>
      <c r="Z1552" s="321"/>
      <c r="AA1552" s="321"/>
    </row>
    <row r="1553" spans="1:27" s="322" customFormat="1" ht="16">
      <c r="A1553" s="321" t="s">
        <v>856</v>
      </c>
      <c r="B1553" s="321"/>
      <c r="C1553" s="321">
        <v>100</v>
      </c>
      <c r="D1553" s="321"/>
      <c r="E1553" s="321"/>
      <c r="F1553" s="321">
        <f t="shared" ref="F1553:F1554" si="43">C1553</f>
        <v>100</v>
      </c>
      <c r="G1553" s="321"/>
      <c r="H1553" s="321"/>
      <c r="I1553" s="321"/>
      <c r="N1553" s="321"/>
      <c r="O1553" s="321"/>
      <c r="P1553" s="321"/>
      <c r="Q1553" s="321"/>
      <c r="R1553" s="321"/>
      <c r="S1553" s="321"/>
      <c r="T1553" s="321"/>
      <c r="U1553" s="321"/>
      <c r="V1553" s="321"/>
      <c r="W1553" s="321"/>
      <c r="X1553" s="321"/>
      <c r="Y1553" s="321"/>
      <c r="Z1553" s="321"/>
      <c r="AA1553" s="321"/>
    </row>
    <row r="1554" spans="1:27" s="322" customFormat="1" ht="16">
      <c r="A1554" s="321" t="s">
        <v>857</v>
      </c>
      <c r="B1554" s="321"/>
      <c r="C1554" s="321">
        <v>20</v>
      </c>
      <c r="D1554" s="321"/>
      <c r="E1554" s="321"/>
      <c r="F1554" s="321">
        <f t="shared" si="43"/>
        <v>20</v>
      </c>
      <c r="G1554" s="321"/>
      <c r="H1554" s="321"/>
      <c r="I1554" s="321"/>
      <c r="N1554" s="321"/>
      <c r="O1554" s="321"/>
      <c r="P1554" s="321"/>
      <c r="Q1554" s="321"/>
      <c r="R1554" s="321"/>
      <c r="S1554" s="321"/>
      <c r="T1554" s="321"/>
      <c r="U1554" s="321"/>
      <c r="V1554" s="321"/>
      <c r="W1554" s="321"/>
      <c r="X1554" s="321"/>
      <c r="Y1554" s="321"/>
      <c r="Z1554" s="321"/>
      <c r="AA1554" s="321"/>
    </row>
    <row r="1555" spans="1:27" s="322" customFormat="1" ht="16">
      <c r="A1555" s="321" t="s">
        <v>566</v>
      </c>
      <c r="B1555" s="321"/>
      <c r="C1555" s="321">
        <v>300</v>
      </c>
      <c r="D1555" s="321"/>
      <c r="E1555" s="321"/>
      <c r="F1555" s="321"/>
      <c r="G1555" s="321">
        <f>C1555</f>
        <v>300</v>
      </c>
      <c r="H1555" s="321"/>
      <c r="I1555" s="321"/>
      <c r="N1555" s="321"/>
      <c r="O1555" s="321"/>
      <c r="P1555" s="321"/>
      <c r="Q1555" s="321"/>
      <c r="R1555" s="321"/>
      <c r="S1555" s="321"/>
      <c r="T1555" s="321"/>
      <c r="U1555" s="321"/>
      <c r="V1555" s="321"/>
      <c r="W1555" s="321"/>
      <c r="X1555" s="321"/>
      <c r="Y1555" s="321"/>
      <c r="Z1555" s="321"/>
      <c r="AA1555" s="321"/>
    </row>
    <row r="1556" spans="1:27" s="322" customFormat="1" ht="16">
      <c r="A1556" s="321" t="s">
        <v>568</v>
      </c>
      <c r="B1556" s="321"/>
      <c r="C1556" s="321">
        <v>20</v>
      </c>
      <c r="D1556" s="321"/>
      <c r="E1556" s="321"/>
      <c r="F1556" s="321"/>
      <c r="G1556" s="325">
        <f t="shared" ref="G1556:G1557" si="44">-C1556</f>
        <v>-20</v>
      </c>
      <c r="H1556" s="321"/>
      <c r="I1556" s="321"/>
      <c r="N1556" s="321"/>
      <c r="O1556" s="321"/>
      <c r="P1556" s="321"/>
      <c r="Q1556" s="321"/>
      <c r="R1556" s="321"/>
      <c r="S1556" s="321"/>
      <c r="T1556" s="321"/>
      <c r="U1556" s="321"/>
      <c r="V1556" s="321"/>
      <c r="W1556" s="321"/>
      <c r="X1556" s="321"/>
      <c r="Y1556" s="321"/>
      <c r="Z1556" s="321"/>
      <c r="AA1556" s="321"/>
    </row>
    <row r="1557" spans="1:27" s="322" customFormat="1" ht="16">
      <c r="A1557" s="321" t="s">
        <v>628</v>
      </c>
      <c r="B1557" s="321"/>
      <c r="C1557" s="321">
        <v>10</v>
      </c>
      <c r="D1557" s="321"/>
      <c r="E1557" s="321"/>
      <c r="F1557" s="321"/>
      <c r="G1557" s="325">
        <f t="shared" si="44"/>
        <v>-10</v>
      </c>
      <c r="H1557" s="321"/>
      <c r="I1557" s="321"/>
      <c r="N1557" s="321"/>
      <c r="O1557" s="321"/>
      <c r="P1557" s="321"/>
      <c r="Q1557" s="321"/>
      <c r="R1557" s="321"/>
      <c r="S1557" s="321"/>
      <c r="T1557" s="321"/>
      <c r="U1557" s="321"/>
      <c r="V1557" s="321"/>
      <c r="W1557" s="321"/>
      <c r="X1557" s="321"/>
      <c r="Y1557" s="321"/>
      <c r="Z1557" s="321"/>
      <c r="AA1557" s="321"/>
    </row>
    <row r="1558" spans="1:27" s="322" customFormat="1" ht="16">
      <c r="A1558" s="321" t="s">
        <v>858</v>
      </c>
      <c r="B1558" s="321"/>
      <c r="C1558" s="321">
        <v>70</v>
      </c>
      <c r="D1558" s="321"/>
      <c r="E1558" s="321"/>
      <c r="F1558" s="321"/>
      <c r="G1558" s="321"/>
      <c r="H1558" s="321">
        <f t="shared" ref="H1558:H1564" si="45">C1558</f>
        <v>70</v>
      </c>
      <c r="I1558" s="321"/>
      <c r="N1558" s="321"/>
      <c r="O1558" s="321"/>
      <c r="P1558" s="321"/>
      <c r="Q1558" s="321"/>
      <c r="R1558" s="321"/>
      <c r="S1558" s="321"/>
      <c r="T1558" s="321"/>
      <c r="U1558" s="321"/>
      <c r="V1558" s="321"/>
      <c r="W1558" s="321"/>
      <c r="X1558" s="321"/>
      <c r="Y1558" s="321"/>
      <c r="Z1558" s="321"/>
      <c r="AA1558" s="321"/>
    </row>
    <row r="1559" spans="1:27" s="322" customFormat="1" ht="16">
      <c r="A1559" s="321" t="s">
        <v>555</v>
      </c>
      <c r="B1559" s="321"/>
      <c r="C1559" s="321">
        <v>15</v>
      </c>
      <c r="D1559" s="321"/>
      <c r="E1559" s="321"/>
      <c r="F1559" s="321"/>
      <c r="G1559" s="321"/>
      <c r="H1559" s="321">
        <f t="shared" si="45"/>
        <v>15</v>
      </c>
      <c r="I1559" s="321"/>
      <c r="N1559" s="321"/>
      <c r="O1559" s="321"/>
      <c r="P1559" s="321"/>
      <c r="Q1559" s="321"/>
      <c r="R1559" s="321"/>
      <c r="S1559" s="321"/>
      <c r="T1559" s="321"/>
      <c r="U1559" s="321"/>
      <c r="V1559" s="321"/>
      <c r="W1559" s="321"/>
      <c r="X1559" s="321"/>
      <c r="Y1559" s="321"/>
      <c r="Z1559" s="321"/>
      <c r="AA1559" s="321"/>
    </row>
    <row r="1560" spans="1:27" s="322" customFormat="1" ht="16">
      <c r="A1560" s="321" t="s">
        <v>554</v>
      </c>
      <c r="B1560" s="321"/>
      <c r="C1560" s="321">
        <v>12</v>
      </c>
      <c r="D1560" s="321"/>
      <c r="E1560" s="321"/>
      <c r="F1560" s="321"/>
      <c r="G1560" s="321"/>
      <c r="H1560" s="321">
        <f t="shared" si="45"/>
        <v>12</v>
      </c>
      <c r="I1560" s="321"/>
      <c r="N1560" s="321"/>
      <c r="O1560" s="321"/>
      <c r="P1560" s="321"/>
      <c r="Q1560" s="321"/>
      <c r="R1560" s="321"/>
      <c r="S1560" s="321"/>
      <c r="T1560" s="321"/>
      <c r="U1560" s="321"/>
      <c r="V1560" s="321"/>
      <c r="W1560" s="321"/>
      <c r="X1560" s="321"/>
      <c r="Y1560" s="321"/>
      <c r="Z1560" s="321"/>
      <c r="AA1560" s="321"/>
    </row>
    <row r="1561" spans="1:27" s="322" customFormat="1" ht="16">
      <c r="A1561" s="321" t="s">
        <v>575</v>
      </c>
      <c r="B1561" s="321"/>
      <c r="C1561" s="321">
        <v>11</v>
      </c>
      <c r="D1561" s="321"/>
      <c r="E1561" s="321"/>
      <c r="F1561" s="321"/>
      <c r="G1561" s="321"/>
      <c r="H1561" s="321">
        <f t="shared" si="45"/>
        <v>11</v>
      </c>
      <c r="I1561" s="321"/>
      <c r="N1561" s="321"/>
      <c r="O1561" s="321"/>
      <c r="P1561" s="321"/>
      <c r="Q1561" s="321"/>
      <c r="R1561" s="321"/>
      <c r="S1561" s="321"/>
      <c r="T1561" s="321"/>
      <c r="U1561" s="321"/>
      <c r="V1561" s="321"/>
      <c r="W1561" s="321"/>
      <c r="X1561" s="321"/>
      <c r="Y1561" s="321"/>
      <c r="Z1561" s="321"/>
      <c r="AA1561" s="321"/>
    </row>
    <row r="1562" spans="1:27" s="322" customFormat="1" ht="16">
      <c r="A1562" s="321" t="s">
        <v>859</v>
      </c>
      <c r="B1562" s="321"/>
      <c r="C1562" s="321">
        <v>13</v>
      </c>
      <c r="D1562" s="321"/>
      <c r="E1562" s="321"/>
      <c r="F1562" s="321"/>
      <c r="G1562" s="321"/>
      <c r="H1562" s="321">
        <f t="shared" si="45"/>
        <v>13</v>
      </c>
      <c r="I1562" s="321"/>
      <c r="N1562" s="321"/>
      <c r="O1562" s="321"/>
      <c r="P1562" s="321"/>
      <c r="Q1562" s="321"/>
      <c r="R1562" s="321"/>
      <c r="S1562" s="321"/>
      <c r="T1562" s="321"/>
      <c r="U1562" s="321"/>
      <c r="V1562" s="321"/>
      <c r="W1562" s="321"/>
      <c r="X1562" s="321"/>
      <c r="Y1562" s="321"/>
      <c r="Z1562" s="321"/>
      <c r="AA1562" s="321"/>
    </row>
    <row r="1563" spans="1:27" s="322" customFormat="1" ht="16">
      <c r="A1563" s="321" t="s">
        <v>860</v>
      </c>
      <c r="B1563" s="321"/>
      <c r="C1563" s="321">
        <v>9</v>
      </c>
      <c r="D1563" s="321"/>
      <c r="E1563" s="321"/>
      <c r="F1563" s="321"/>
      <c r="G1563" s="321"/>
      <c r="H1563" s="321">
        <f t="shared" si="45"/>
        <v>9</v>
      </c>
      <c r="I1563" s="321"/>
      <c r="N1563" s="321"/>
      <c r="O1563" s="321"/>
      <c r="P1563" s="321"/>
      <c r="Q1563" s="321"/>
      <c r="R1563" s="321"/>
      <c r="S1563" s="321"/>
      <c r="T1563" s="321"/>
      <c r="U1563" s="321"/>
      <c r="V1563" s="321"/>
      <c r="W1563" s="321"/>
      <c r="X1563" s="321"/>
      <c r="Y1563" s="321"/>
      <c r="Z1563" s="321"/>
      <c r="AA1563" s="321"/>
    </row>
    <row r="1564" spans="1:27" s="322" customFormat="1" ht="16">
      <c r="A1564" s="321" t="s">
        <v>475</v>
      </c>
      <c r="B1564" s="321"/>
      <c r="C1564" s="321">
        <v>5</v>
      </c>
      <c r="D1564" s="321"/>
      <c r="E1564" s="321"/>
      <c r="F1564" s="321"/>
      <c r="G1564" s="321"/>
      <c r="H1564" s="321">
        <f t="shared" si="45"/>
        <v>5</v>
      </c>
      <c r="I1564" s="321"/>
      <c r="N1564" s="321"/>
      <c r="O1564" s="321"/>
      <c r="P1564" s="321"/>
      <c r="Q1564" s="321"/>
      <c r="R1564" s="321"/>
      <c r="S1564" s="321"/>
      <c r="T1564" s="321"/>
      <c r="U1564" s="321"/>
      <c r="V1564" s="321"/>
      <c r="W1564" s="321"/>
      <c r="X1564" s="321"/>
      <c r="Y1564" s="321"/>
      <c r="Z1564" s="321"/>
      <c r="AA1564" s="321"/>
    </row>
    <row r="1565" spans="1:27" s="322" customFormat="1" ht="16">
      <c r="A1565" s="321" t="s">
        <v>581</v>
      </c>
      <c r="B1565" s="321"/>
      <c r="C1565" s="321">
        <v>6</v>
      </c>
      <c r="D1565" s="321"/>
      <c r="E1565" s="321"/>
      <c r="F1565" s="321"/>
      <c r="G1565" s="321">
        <f t="shared" ref="G1565:G1568" si="46">C1565</f>
        <v>6</v>
      </c>
      <c r="H1565" s="321"/>
      <c r="I1565" s="321"/>
      <c r="N1565" s="321"/>
      <c r="O1565" s="321"/>
      <c r="P1565" s="321"/>
      <c r="Q1565" s="321"/>
      <c r="R1565" s="321"/>
      <c r="S1565" s="321"/>
      <c r="T1565" s="321"/>
      <c r="U1565" s="321"/>
      <c r="V1565" s="321"/>
      <c r="W1565" s="321"/>
      <c r="X1565" s="321"/>
      <c r="Y1565" s="321"/>
      <c r="Z1565" s="321"/>
      <c r="AA1565" s="321"/>
    </row>
    <row r="1566" spans="1:27" s="322" customFormat="1" ht="16">
      <c r="A1566" s="321" t="s">
        <v>861</v>
      </c>
      <c r="B1566" s="321"/>
      <c r="C1566" s="321">
        <v>80</v>
      </c>
      <c r="D1566" s="321"/>
      <c r="E1566" s="321"/>
      <c r="F1566" s="321"/>
      <c r="G1566" s="321">
        <f t="shared" si="46"/>
        <v>80</v>
      </c>
      <c r="H1566" s="321"/>
      <c r="I1566" s="321"/>
      <c r="N1566" s="321"/>
      <c r="O1566" s="321"/>
      <c r="P1566" s="321"/>
      <c r="Q1566" s="321"/>
      <c r="R1566" s="321"/>
      <c r="S1566" s="321"/>
      <c r="T1566" s="321"/>
      <c r="U1566" s="321"/>
      <c r="V1566" s="321"/>
      <c r="W1566" s="321"/>
      <c r="X1566" s="321"/>
      <c r="Y1566" s="321"/>
      <c r="Z1566" s="321"/>
      <c r="AA1566" s="321"/>
    </row>
    <row r="1567" spans="1:27" s="322" customFormat="1" ht="16">
      <c r="A1567" s="321" t="s">
        <v>862</v>
      </c>
      <c r="B1567" s="321"/>
      <c r="C1567" s="321">
        <v>15</v>
      </c>
      <c r="D1567" s="321"/>
      <c r="E1567" s="321"/>
      <c r="F1567" s="321"/>
      <c r="G1567" s="321">
        <f t="shared" si="46"/>
        <v>15</v>
      </c>
      <c r="H1567" s="321"/>
      <c r="I1567" s="321"/>
      <c r="N1567" s="321"/>
      <c r="O1567" s="321"/>
      <c r="P1567" s="321"/>
      <c r="Q1567" s="321"/>
      <c r="R1567" s="321"/>
      <c r="S1567" s="321"/>
      <c r="T1567" s="321"/>
      <c r="U1567" s="321"/>
      <c r="V1567" s="321"/>
      <c r="W1567" s="321"/>
      <c r="X1567" s="321"/>
      <c r="Y1567" s="321"/>
      <c r="Z1567" s="321"/>
      <c r="AA1567" s="321"/>
    </row>
    <row r="1568" spans="1:27" s="322" customFormat="1" ht="16">
      <c r="A1568" s="321" t="s">
        <v>582</v>
      </c>
      <c r="B1568" s="321"/>
      <c r="C1568" s="321">
        <v>16</v>
      </c>
      <c r="D1568" s="321"/>
      <c r="E1568" s="321"/>
      <c r="F1568" s="321"/>
      <c r="G1568" s="321">
        <f t="shared" si="46"/>
        <v>16</v>
      </c>
      <c r="H1568" s="321"/>
      <c r="I1568" s="321"/>
      <c r="J1568" s="321"/>
      <c r="K1568" s="321"/>
      <c r="L1568" s="321"/>
      <c r="M1568" s="321"/>
      <c r="N1568" s="321"/>
      <c r="O1568" s="321"/>
      <c r="P1568" s="321"/>
      <c r="Q1568" s="321"/>
      <c r="R1568" s="321"/>
      <c r="S1568" s="321"/>
      <c r="T1568" s="321"/>
      <c r="U1568" s="321"/>
      <c r="V1568" s="321"/>
      <c r="W1568" s="321"/>
      <c r="X1568" s="321"/>
      <c r="Y1568" s="321"/>
      <c r="Z1568" s="321"/>
      <c r="AA1568" s="321"/>
    </row>
    <row r="1569" spans="1:27" s="322" customFormat="1" ht="16">
      <c r="A1569" s="321" t="s">
        <v>579</v>
      </c>
      <c r="B1569" s="321"/>
      <c r="C1569" s="321">
        <v>45</v>
      </c>
      <c r="D1569" s="321"/>
      <c r="E1569" s="321"/>
      <c r="F1569" s="321"/>
      <c r="G1569" s="321"/>
      <c r="H1569" s="321">
        <f>C1569</f>
        <v>45</v>
      </c>
      <c r="I1569" s="321"/>
      <c r="J1569" s="321"/>
      <c r="K1569" s="321"/>
      <c r="L1569" s="321"/>
      <c r="M1569" s="321"/>
      <c r="N1569" s="321"/>
      <c r="O1569" s="321"/>
      <c r="P1569" s="321"/>
      <c r="Q1569" s="321"/>
      <c r="R1569" s="321"/>
      <c r="S1569" s="321"/>
      <c r="T1569" s="321"/>
      <c r="U1569" s="321"/>
      <c r="V1569" s="321"/>
      <c r="W1569" s="321"/>
      <c r="X1569" s="321"/>
      <c r="Y1569" s="321"/>
      <c r="Z1569" s="321"/>
      <c r="AA1569" s="321"/>
    </row>
    <row r="1570" spans="1:27" s="322" customFormat="1" ht="16">
      <c r="A1570" s="321" t="s">
        <v>863</v>
      </c>
      <c r="B1570" s="321"/>
      <c r="C1570" s="384">
        <v>40</v>
      </c>
      <c r="D1570" s="321"/>
      <c r="E1570" s="321"/>
      <c r="F1570" s="325">
        <f>-C1570</f>
        <v>-40</v>
      </c>
      <c r="G1570" s="321"/>
      <c r="H1570" s="321"/>
      <c r="I1570" s="321"/>
      <c r="J1570" s="321"/>
      <c r="K1570" s="321"/>
      <c r="L1570" s="321"/>
      <c r="M1570" s="321"/>
      <c r="N1570" s="321"/>
      <c r="O1570" s="321"/>
      <c r="P1570" s="321"/>
      <c r="Q1570" s="321"/>
      <c r="R1570" s="321"/>
      <c r="S1570" s="321"/>
      <c r="T1570" s="321"/>
      <c r="U1570" s="321"/>
      <c r="V1570" s="321"/>
      <c r="W1570" s="321"/>
      <c r="X1570" s="321"/>
      <c r="Y1570" s="321"/>
      <c r="Z1570" s="321"/>
      <c r="AA1570" s="321"/>
    </row>
    <row r="1571" spans="1:27" s="322" customFormat="1" ht="16">
      <c r="A1571" s="321" t="s">
        <v>864</v>
      </c>
      <c r="B1571" s="321"/>
      <c r="C1571" s="384" t="s">
        <v>726</v>
      </c>
      <c r="D1571" s="321"/>
      <c r="E1571" s="321"/>
      <c r="F1571" s="387" t="s">
        <v>726</v>
      </c>
      <c r="G1571" s="321"/>
      <c r="H1571" s="321"/>
      <c r="I1571" s="321"/>
      <c r="J1571" s="321"/>
      <c r="K1571" s="321"/>
      <c r="L1571" s="321"/>
      <c r="M1571" s="321"/>
      <c r="N1571" s="321"/>
      <c r="O1571" s="321"/>
      <c r="P1571" s="321"/>
      <c r="Q1571" s="321"/>
      <c r="R1571" s="321"/>
      <c r="S1571" s="321"/>
      <c r="T1571" s="321"/>
      <c r="U1571" s="321"/>
      <c r="V1571" s="321"/>
      <c r="W1571" s="321"/>
      <c r="X1571" s="321"/>
      <c r="Y1571" s="321"/>
      <c r="Z1571" s="321"/>
      <c r="AA1571" s="321"/>
    </row>
    <row r="1572" spans="1:27" s="303" customFormat="1" ht="16">
      <c r="A1572" s="336" t="s">
        <v>495</v>
      </c>
      <c r="B1572" s="336"/>
      <c r="C1572" s="336"/>
      <c r="D1572" s="388">
        <f t="shared" ref="D1572:E1572" si="47">SUM(D1537:D1571)</f>
        <v>2167</v>
      </c>
      <c r="E1572" s="388">
        <f t="shared" si="47"/>
        <v>255</v>
      </c>
      <c r="F1572" s="389" t="s">
        <v>867</v>
      </c>
      <c r="G1572" s="388">
        <f t="shared" ref="G1572:H1572" si="48">SUM(G1537:G1571)</f>
        <v>387</v>
      </c>
      <c r="H1572" s="388">
        <f t="shared" si="48"/>
        <v>180</v>
      </c>
      <c r="I1572" s="336"/>
      <c r="J1572" s="336"/>
      <c r="K1572" s="336"/>
      <c r="L1572" s="336"/>
      <c r="M1572" s="336"/>
      <c r="N1572" s="336"/>
      <c r="O1572" s="336"/>
      <c r="P1572" s="336"/>
      <c r="Q1572" s="336"/>
      <c r="R1572" s="336"/>
      <c r="S1572" s="336"/>
      <c r="T1572" s="336"/>
      <c r="U1572" s="336"/>
      <c r="V1572" s="336"/>
      <c r="W1572" s="336"/>
      <c r="X1572" s="336"/>
      <c r="Y1572" s="336"/>
      <c r="Z1572" s="336"/>
      <c r="AA1572" s="336"/>
    </row>
    <row r="1573" spans="1:27" s="303" customFormat="1" ht="16">
      <c r="A1573" s="315"/>
      <c r="B1573" s="315"/>
      <c r="C1573" s="315"/>
      <c r="D1573" s="315"/>
      <c r="E1573" s="315"/>
      <c r="F1573" s="315"/>
      <c r="G1573" s="315"/>
      <c r="H1573" s="315"/>
      <c r="I1573" s="315"/>
      <c r="J1573" s="315"/>
      <c r="K1573" s="315"/>
      <c r="L1573" s="315"/>
      <c r="M1573" s="315"/>
      <c r="N1573" s="315"/>
      <c r="O1573" s="315"/>
      <c r="P1573" s="315"/>
      <c r="Q1573" s="315"/>
      <c r="R1573" s="315"/>
      <c r="S1573" s="315"/>
      <c r="T1573" s="315"/>
      <c r="U1573" s="315"/>
      <c r="V1573" s="315"/>
      <c r="W1573" s="315"/>
      <c r="X1573" s="315"/>
      <c r="Y1573" s="315"/>
      <c r="Z1573" s="315"/>
      <c r="AA1573" s="315"/>
    </row>
    <row r="1574" spans="1:27" s="303" customFormat="1" ht="16">
      <c r="A1574" s="315" t="s">
        <v>868</v>
      </c>
      <c r="B1574" s="315"/>
      <c r="C1574" s="315"/>
      <c r="D1574" s="315"/>
      <c r="E1574" s="315"/>
      <c r="F1574" s="315"/>
      <c r="G1574" s="315"/>
      <c r="H1574" s="315"/>
      <c r="I1574" s="315"/>
      <c r="J1574" s="315"/>
      <c r="K1574" s="315"/>
      <c r="L1574" s="315"/>
      <c r="M1574" s="315"/>
      <c r="N1574" s="315"/>
      <c r="O1574" s="315"/>
      <c r="P1574" s="315"/>
      <c r="Q1574" s="315"/>
      <c r="R1574" s="315"/>
      <c r="S1574" s="315"/>
      <c r="T1574" s="315"/>
      <c r="U1574" s="315"/>
      <c r="V1574" s="315"/>
      <c r="W1574" s="315"/>
      <c r="X1574" s="315"/>
      <c r="Y1574" s="315"/>
      <c r="Z1574" s="315"/>
      <c r="AA1574" s="315"/>
    </row>
    <row r="1575" spans="1:27" s="303" customFormat="1" ht="17" thickBot="1">
      <c r="A1575" s="315"/>
      <c r="B1575" s="315"/>
      <c r="C1575" s="315"/>
      <c r="D1575" s="315"/>
      <c r="E1575" s="315"/>
      <c r="F1575" s="315"/>
      <c r="G1575" s="315"/>
      <c r="H1575" s="315"/>
      <c r="I1575" s="315"/>
      <c r="J1575" s="315"/>
      <c r="K1575" s="315"/>
      <c r="L1575" s="315"/>
      <c r="M1575" s="315"/>
      <c r="N1575" s="315"/>
      <c r="O1575" s="315"/>
      <c r="P1575" s="315"/>
      <c r="Q1575" s="315"/>
      <c r="R1575" s="315"/>
      <c r="S1575" s="315"/>
      <c r="T1575" s="315"/>
      <c r="U1575" s="315"/>
      <c r="V1575" s="315"/>
      <c r="W1575" s="315"/>
      <c r="X1575" s="315"/>
      <c r="Y1575" s="315"/>
      <c r="Z1575" s="315"/>
      <c r="AA1575" s="315"/>
    </row>
    <row r="1576" spans="1:27" s="303" customFormat="1" ht="16">
      <c r="A1576" s="390" t="s">
        <v>869</v>
      </c>
      <c r="B1576" s="391"/>
      <c r="C1576" s="391"/>
      <c r="D1576" s="392"/>
      <c r="E1576" s="315"/>
      <c r="F1576" s="344" t="s">
        <v>870</v>
      </c>
      <c r="G1576" s="346"/>
      <c r="H1576" s="346"/>
      <c r="I1576" s="346"/>
      <c r="J1576" s="346"/>
      <c r="K1576" s="346"/>
      <c r="L1576" s="347"/>
      <c r="M1576" s="315"/>
      <c r="N1576" s="315"/>
      <c r="O1576" s="315"/>
      <c r="P1576" s="315"/>
      <c r="Q1576" s="315"/>
      <c r="R1576" s="315"/>
      <c r="S1576" s="315"/>
      <c r="T1576" s="315"/>
      <c r="U1576" s="315"/>
      <c r="V1576" s="315"/>
      <c r="W1576" s="315"/>
      <c r="X1576" s="315"/>
      <c r="Y1576" s="315"/>
      <c r="Z1576" s="315"/>
      <c r="AA1576" s="315"/>
    </row>
    <row r="1577" spans="1:27" s="303" customFormat="1" ht="16">
      <c r="A1577" s="393"/>
      <c r="B1577" s="394"/>
      <c r="C1577" s="394"/>
      <c r="D1577" s="395"/>
      <c r="E1577" s="315"/>
      <c r="F1577" s="348"/>
      <c r="G1577" s="349"/>
      <c r="H1577" s="349"/>
      <c r="I1577" s="349"/>
      <c r="J1577" s="349"/>
      <c r="K1577" s="349"/>
      <c r="L1577" s="350"/>
      <c r="M1577" s="315"/>
      <c r="N1577" s="315"/>
      <c r="O1577" s="315"/>
      <c r="P1577" s="315"/>
      <c r="Q1577" s="315"/>
      <c r="R1577" s="315"/>
      <c r="S1577" s="315"/>
      <c r="T1577" s="315"/>
      <c r="U1577" s="315"/>
      <c r="V1577" s="315"/>
      <c r="W1577" s="315"/>
      <c r="X1577" s="315"/>
      <c r="Y1577" s="315"/>
      <c r="Z1577" s="315"/>
      <c r="AA1577" s="315"/>
    </row>
    <row r="1578" spans="1:27" s="303" customFormat="1" ht="16">
      <c r="A1578" s="393" t="s">
        <v>558</v>
      </c>
      <c r="B1578" s="394"/>
      <c r="C1578" s="396">
        <f>G1555+G1556+G1557</f>
        <v>270</v>
      </c>
      <c r="D1578" s="395" t="s">
        <v>770</v>
      </c>
      <c r="E1578" s="315"/>
      <c r="F1578" s="351" t="s">
        <v>131</v>
      </c>
      <c r="G1578" s="349"/>
      <c r="H1578" s="349"/>
      <c r="I1578" s="353" t="s">
        <v>550</v>
      </c>
      <c r="J1578" s="349"/>
      <c r="K1578" s="349"/>
      <c r="L1578" s="350"/>
      <c r="M1578" s="315"/>
      <c r="N1578" s="315"/>
      <c r="O1578" s="315"/>
      <c r="P1578" s="315"/>
      <c r="Q1578" s="315"/>
      <c r="R1578" s="315"/>
      <c r="S1578" s="315"/>
      <c r="T1578" s="315"/>
      <c r="U1578" s="315"/>
      <c r="V1578" s="315"/>
      <c r="W1578" s="315"/>
      <c r="X1578" s="315"/>
      <c r="Y1578" s="315"/>
      <c r="Z1578" s="315"/>
      <c r="AA1578" s="315"/>
    </row>
    <row r="1579" spans="1:27" s="303" customFormat="1" ht="16">
      <c r="A1579" s="393" t="s">
        <v>858</v>
      </c>
      <c r="B1579" s="394"/>
      <c r="C1579" s="396">
        <f>-H1558</f>
        <v>-70</v>
      </c>
      <c r="D1579" s="395"/>
      <c r="E1579" s="315"/>
      <c r="F1579" s="348"/>
      <c r="G1579" s="349"/>
      <c r="H1579" s="349"/>
      <c r="I1579" s="349"/>
      <c r="J1579" s="349"/>
      <c r="K1579" s="349"/>
      <c r="L1579" s="350"/>
      <c r="M1579" s="315"/>
      <c r="N1579" s="315"/>
      <c r="O1579" s="315"/>
      <c r="P1579" s="315"/>
      <c r="Q1579" s="315"/>
      <c r="R1579" s="315"/>
      <c r="S1579" s="315"/>
      <c r="T1579" s="315"/>
      <c r="U1579" s="315"/>
      <c r="V1579" s="315"/>
      <c r="W1579" s="315"/>
      <c r="X1579" s="315"/>
      <c r="Y1579" s="315"/>
      <c r="Z1579" s="315"/>
      <c r="AA1579" s="315"/>
    </row>
    <row r="1580" spans="1:27" s="303" customFormat="1" ht="16">
      <c r="A1580" s="393" t="s">
        <v>559</v>
      </c>
      <c r="B1580" s="394"/>
      <c r="C1580" s="397">
        <f>C1578+C1579</f>
        <v>200</v>
      </c>
      <c r="D1580" s="395"/>
      <c r="E1580" s="315"/>
      <c r="F1580" s="351" t="s">
        <v>62</v>
      </c>
      <c r="G1580" s="349"/>
      <c r="H1580" s="349"/>
      <c r="I1580" s="353" t="s">
        <v>63</v>
      </c>
      <c r="J1580" s="349"/>
      <c r="K1580" s="349"/>
      <c r="L1580" s="350"/>
      <c r="M1580" s="315"/>
      <c r="N1580" s="315"/>
      <c r="O1580" s="315"/>
      <c r="P1580" s="315"/>
      <c r="Q1580" s="315"/>
      <c r="R1580" s="315"/>
      <c r="S1580" s="315"/>
      <c r="T1580" s="315"/>
      <c r="U1580" s="315"/>
      <c r="V1580" s="315"/>
      <c r="W1580" s="315"/>
      <c r="X1580" s="315"/>
      <c r="Y1580" s="315"/>
      <c r="Z1580" s="315"/>
      <c r="AA1580" s="315"/>
    </row>
    <row r="1581" spans="1:27" s="303" customFormat="1" ht="16">
      <c r="A1581" s="393" t="s">
        <v>871</v>
      </c>
      <c r="B1581" s="394"/>
      <c r="C1581" s="396">
        <f>-(H1559+H1563)</f>
        <v>-24</v>
      </c>
      <c r="D1581" s="395" t="s">
        <v>774</v>
      </c>
      <c r="E1581" s="315"/>
      <c r="F1581" s="348" t="s">
        <v>66</v>
      </c>
      <c r="G1581" s="357">
        <f>D1538+D1541</f>
        <v>130</v>
      </c>
      <c r="H1581" s="349" t="s">
        <v>781</v>
      </c>
      <c r="I1581" s="349" t="s">
        <v>69</v>
      </c>
      <c r="J1581" s="352"/>
      <c r="K1581" s="357">
        <f>E1549</f>
        <v>15</v>
      </c>
      <c r="L1581" s="350"/>
      <c r="M1581" s="315"/>
      <c r="N1581" s="315"/>
      <c r="O1581" s="315"/>
      <c r="P1581" s="315"/>
      <c r="Q1581" s="315"/>
      <c r="R1581" s="315"/>
      <c r="S1581" s="315"/>
      <c r="T1581" s="315"/>
      <c r="U1581" s="315"/>
      <c r="V1581" s="315"/>
      <c r="W1581" s="315"/>
      <c r="X1581" s="315"/>
      <c r="Y1581" s="315"/>
      <c r="Z1581" s="315"/>
      <c r="AA1581" s="315"/>
    </row>
    <row r="1582" spans="1:27" s="303" customFormat="1" ht="16">
      <c r="A1582" s="393" t="s">
        <v>560</v>
      </c>
      <c r="B1582" s="394"/>
      <c r="C1582" s="396">
        <f>-(H1560+H1561+H1562)</f>
        <v>-36</v>
      </c>
      <c r="D1582" s="395" t="s">
        <v>776</v>
      </c>
      <c r="E1582" s="315"/>
      <c r="F1582" s="348" t="s">
        <v>493</v>
      </c>
      <c r="G1582" s="357">
        <f>D1537</f>
        <v>230</v>
      </c>
      <c r="H1582" s="349"/>
      <c r="I1582" s="349" t="s">
        <v>552</v>
      </c>
      <c r="J1582" s="352"/>
      <c r="K1582" s="357">
        <f>E1548+E1551</f>
        <v>153</v>
      </c>
      <c r="L1582" s="350" t="s">
        <v>775</v>
      </c>
      <c r="M1582" s="315"/>
      <c r="N1582" s="315"/>
      <c r="O1582" s="315"/>
      <c r="P1582" s="315"/>
      <c r="Q1582" s="315"/>
      <c r="R1582" s="315"/>
      <c r="S1582" s="315"/>
      <c r="T1582" s="315"/>
      <c r="U1582" s="315"/>
      <c r="V1582" s="315"/>
      <c r="W1582" s="315"/>
      <c r="X1582" s="315"/>
      <c r="Y1582" s="315"/>
      <c r="Z1582" s="315"/>
      <c r="AA1582" s="315"/>
    </row>
    <row r="1583" spans="1:27" s="303" customFormat="1" ht="16">
      <c r="A1583" s="393" t="s">
        <v>600</v>
      </c>
      <c r="B1583" s="394"/>
      <c r="C1583" s="396">
        <f>G1566+G1567+G1568</f>
        <v>111</v>
      </c>
      <c r="D1583" s="395" t="s">
        <v>779</v>
      </c>
      <c r="E1583" s="315"/>
      <c r="F1583" s="348" t="s">
        <v>553</v>
      </c>
      <c r="G1583" s="357">
        <v>102</v>
      </c>
      <c r="H1583" s="349" t="s">
        <v>783</v>
      </c>
      <c r="I1583" s="349" t="s">
        <v>495</v>
      </c>
      <c r="J1583" s="352"/>
      <c r="K1583" s="360">
        <f>K1581+K1582</f>
        <v>168</v>
      </c>
      <c r="L1583" s="350"/>
      <c r="M1583" s="315"/>
      <c r="N1583" s="315"/>
      <c r="O1583" s="315"/>
      <c r="P1583" s="315"/>
      <c r="Q1583" s="315"/>
      <c r="R1583" s="315"/>
      <c r="S1583" s="315"/>
      <c r="T1583" s="315"/>
      <c r="U1583" s="315"/>
      <c r="V1583" s="315"/>
      <c r="W1583" s="315"/>
      <c r="X1583" s="315"/>
      <c r="Y1583" s="315"/>
      <c r="Z1583" s="315"/>
      <c r="AA1583" s="315"/>
    </row>
    <row r="1584" spans="1:27" s="303" customFormat="1" ht="16">
      <c r="A1584" s="393" t="s">
        <v>458</v>
      </c>
      <c r="B1584" s="394"/>
      <c r="C1584" s="397">
        <f>C1580+C1581+C1582+C1583</f>
        <v>251</v>
      </c>
      <c r="D1584" s="395"/>
      <c r="E1584" s="315"/>
      <c r="F1584" s="348" t="s">
        <v>557</v>
      </c>
      <c r="G1584" s="357">
        <f>D1544</f>
        <v>95</v>
      </c>
      <c r="H1584" s="349"/>
      <c r="I1584" s="349"/>
      <c r="J1584" s="352"/>
      <c r="K1584" s="398"/>
      <c r="L1584" s="350"/>
      <c r="M1584" s="315"/>
      <c r="N1584" s="315"/>
      <c r="O1584" s="315"/>
      <c r="P1584" s="315"/>
      <c r="Q1584" s="315"/>
      <c r="R1584" s="315"/>
      <c r="S1584" s="315"/>
      <c r="T1584" s="315"/>
      <c r="U1584" s="315"/>
      <c r="V1584" s="315"/>
      <c r="W1584" s="315"/>
      <c r="X1584" s="315"/>
      <c r="Y1584" s="315"/>
      <c r="Z1584" s="315"/>
      <c r="AA1584" s="315"/>
    </row>
    <row r="1585" spans="1:27" s="303" customFormat="1" ht="16">
      <c r="A1585" s="393" t="s">
        <v>461</v>
      </c>
      <c r="B1585" s="394"/>
      <c r="C1585" s="396">
        <v>-5</v>
      </c>
      <c r="D1585" s="395"/>
      <c r="E1585" s="315"/>
      <c r="F1585" s="348" t="s">
        <v>495</v>
      </c>
      <c r="G1585" s="360">
        <f>SUM(G1581:G1584)</f>
        <v>557</v>
      </c>
      <c r="H1585" s="349"/>
      <c r="I1585" s="349"/>
      <c r="J1585" s="352"/>
      <c r="K1585" s="398"/>
      <c r="L1585" s="350"/>
      <c r="M1585" s="315"/>
      <c r="N1585" s="315"/>
      <c r="O1585" s="315"/>
      <c r="P1585" s="315"/>
      <c r="Q1585" s="315"/>
      <c r="R1585" s="315"/>
      <c r="S1585" s="315"/>
      <c r="T1585" s="315"/>
      <c r="U1585" s="315"/>
      <c r="V1585" s="315"/>
      <c r="W1585" s="315"/>
      <c r="X1585" s="315"/>
      <c r="Y1585" s="315"/>
      <c r="Z1585" s="315"/>
      <c r="AA1585" s="315"/>
    </row>
    <row r="1586" spans="1:27" s="303" customFormat="1" ht="16">
      <c r="A1586" s="393" t="s">
        <v>606</v>
      </c>
      <c r="B1586" s="394"/>
      <c r="C1586" s="399">
        <f>G1565</f>
        <v>6</v>
      </c>
      <c r="D1586" s="395"/>
      <c r="E1586" s="315"/>
      <c r="F1586" s="348"/>
      <c r="G1586" s="398"/>
      <c r="H1586" s="349"/>
      <c r="I1586" s="349"/>
      <c r="J1586" s="352"/>
      <c r="K1586" s="398"/>
      <c r="L1586" s="350"/>
      <c r="M1586" s="315"/>
      <c r="N1586" s="315"/>
      <c r="O1586" s="315"/>
      <c r="P1586" s="315"/>
      <c r="Q1586" s="315"/>
      <c r="R1586" s="315"/>
      <c r="S1586" s="315"/>
      <c r="T1586" s="315"/>
      <c r="U1586" s="315"/>
      <c r="V1586" s="315"/>
      <c r="W1586" s="315"/>
      <c r="X1586" s="315"/>
      <c r="Y1586" s="315"/>
      <c r="Z1586" s="315"/>
      <c r="AA1586" s="315"/>
    </row>
    <row r="1587" spans="1:27" s="303" customFormat="1" ht="16">
      <c r="A1587" s="393" t="s">
        <v>463</v>
      </c>
      <c r="B1587" s="394"/>
      <c r="C1587" s="397">
        <f>C1584+C1585+C1586</f>
        <v>252</v>
      </c>
      <c r="D1587" s="395"/>
      <c r="E1587" s="315"/>
      <c r="F1587" s="351" t="s">
        <v>74</v>
      </c>
      <c r="G1587" s="398"/>
      <c r="H1587" s="349"/>
      <c r="I1587" s="353" t="s">
        <v>72</v>
      </c>
      <c r="J1587" s="352"/>
      <c r="K1587" s="398"/>
      <c r="L1587" s="350"/>
      <c r="M1587" s="315"/>
      <c r="N1587" s="315"/>
      <c r="O1587" s="315"/>
      <c r="P1587" s="315"/>
      <c r="Q1587" s="315"/>
      <c r="R1587" s="315"/>
      <c r="S1587" s="315"/>
      <c r="T1587" s="315"/>
      <c r="U1587" s="315"/>
      <c r="V1587" s="315"/>
      <c r="W1587" s="315"/>
      <c r="X1587" s="315"/>
      <c r="Y1587" s="315"/>
      <c r="Z1587" s="315"/>
      <c r="AA1587" s="315"/>
    </row>
    <row r="1588" spans="1:27" s="303" customFormat="1" ht="16">
      <c r="A1588" s="393" t="s">
        <v>465</v>
      </c>
      <c r="B1588" s="394"/>
      <c r="C1588" s="396">
        <f>-H1569</f>
        <v>-45</v>
      </c>
      <c r="D1588" s="395"/>
      <c r="E1588" s="315"/>
      <c r="F1588" s="348" t="s">
        <v>497</v>
      </c>
      <c r="G1588" s="356">
        <f>D1539+D1540+D1542+D1543</f>
        <v>680</v>
      </c>
      <c r="H1588" s="349" t="s">
        <v>772</v>
      </c>
      <c r="I1588" s="357" t="s">
        <v>872</v>
      </c>
      <c r="J1588" s="355"/>
      <c r="K1588" s="357">
        <f>E1550</f>
        <v>87</v>
      </c>
      <c r="L1588" s="350"/>
      <c r="M1588" s="315"/>
      <c r="N1588" s="315"/>
      <c r="O1588" s="315"/>
      <c r="P1588" s="315"/>
      <c r="Q1588" s="315"/>
      <c r="R1588" s="315"/>
      <c r="S1588" s="315"/>
      <c r="T1588" s="315"/>
      <c r="U1588" s="315"/>
      <c r="V1588" s="315"/>
      <c r="W1588" s="315"/>
      <c r="X1588" s="315"/>
      <c r="Y1588" s="315"/>
      <c r="Z1588" s="315"/>
      <c r="AA1588" s="315"/>
    </row>
    <row r="1589" spans="1:27" s="303" customFormat="1" ht="17" thickBot="1">
      <c r="A1589" s="400" t="s">
        <v>467</v>
      </c>
      <c r="B1589" s="401"/>
      <c r="C1589" s="402">
        <f>C1587+C1588</f>
        <v>207</v>
      </c>
      <c r="D1589" s="403"/>
      <c r="E1589" s="315"/>
      <c r="F1589" s="348" t="s">
        <v>79</v>
      </c>
      <c r="G1589" s="357">
        <v>900</v>
      </c>
      <c r="H1589" s="349"/>
      <c r="I1589" s="349"/>
      <c r="J1589" s="352"/>
      <c r="K1589" s="398"/>
      <c r="L1589" s="350"/>
      <c r="M1589" s="315"/>
      <c r="N1589" s="315"/>
      <c r="O1589" s="315"/>
      <c r="P1589" s="315"/>
      <c r="Q1589" s="315"/>
      <c r="R1589" s="315"/>
      <c r="S1589" s="315"/>
      <c r="T1589" s="315"/>
      <c r="U1589" s="315"/>
      <c r="V1589" s="315"/>
      <c r="W1589" s="315"/>
      <c r="X1589" s="315"/>
      <c r="Y1589" s="315"/>
      <c r="Z1589" s="315"/>
      <c r="AA1589" s="315"/>
    </row>
    <row r="1590" spans="1:27" s="303" customFormat="1" ht="17" thickBot="1">
      <c r="A1590" s="315"/>
      <c r="B1590" s="315"/>
      <c r="C1590" s="315"/>
      <c r="D1590" s="315"/>
      <c r="E1590" s="315"/>
      <c r="F1590" s="348" t="s">
        <v>873</v>
      </c>
      <c r="G1590" s="357">
        <f>D1546</f>
        <v>30</v>
      </c>
      <c r="H1590" s="349"/>
      <c r="I1590" s="353" t="s">
        <v>78</v>
      </c>
      <c r="J1590" s="352"/>
      <c r="K1590" s="398"/>
      <c r="L1590" s="350"/>
      <c r="M1590" s="315"/>
      <c r="N1590" s="315"/>
      <c r="O1590" s="315"/>
      <c r="P1590" s="315"/>
      <c r="Q1590" s="315"/>
      <c r="R1590" s="315"/>
      <c r="S1590" s="315"/>
      <c r="T1590" s="315"/>
      <c r="U1590" s="315"/>
      <c r="V1590" s="315"/>
      <c r="W1590" s="315"/>
      <c r="X1590" s="315"/>
      <c r="Y1590" s="315"/>
      <c r="Z1590" s="315"/>
      <c r="AA1590" s="315"/>
    </row>
    <row r="1591" spans="1:27" s="303" customFormat="1" ht="16">
      <c r="A1591" s="404" t="s">
        <v>874</v>
      </c>
      <c r="B1591" s="405"/>
      <c r="C1591" s="405"/>
      <c r="D1591" s="405"/>
      <c r="E1591" s="406"/>
      <c r="F1591" s="348" t="s">
        <v>495</v>
      </c>
      <c r="G1591" s="360">
        <f>SUM(G1587:G1590)</f>
        <v>1610</v>
      </c>
      <c r="H1591" s="349"/>
      <c r="I1591" s="357" t="s">
        <v>197</v>
      </c>
      <c r="J1591" s="355"/>
      <c r="K1591" s="357">
        <f t="shared" ref="K1591:K1592" si="49">F1553</f>
        <v>100</v>
      </c>
      <c r="L1591" s="350"/>
      <c r="M1591" s="315"/>
      <c r="N1591" s="315"/>
      <c r="O1591" s="315"/>
      <c r="P1591" s="315"/>
      <c r="Q1591" s="315"/>
      <c r="R1591" s="315"/>
      <c r="S1591" s="315"/>
      <c r="T1591" s="315"/>
      <c r="U1591" s="315"/>
      <c r="V1591" s="315"/>
      <c r="W1591" s="315"/>
      <c r="X1591" s="315"/>
      <c r="Y1591" s="315"/>
      <c r="Z1591" s="315"/>
      <c r="AA1591" s="315"/>
    </row>
    <row r="1592" spans="1:27" s="303" customFormat="1" ht="16">
      <c r="A1592" s="407"/>
      <c r="B1592" s="408"/>
      <c r="C1592" s="408"/>
      <c r="D1592" s="408"/>
      <c r="E1592" s="409"/>
      <c r="F1592" s="348"/>
      <c r="G1592" s="398"/>
      <c r="H1592" s="349"/>
      <c r="I1592" s="357" t="s">
        <v>540</v>
      </c>
      <c r="J1592" s="355"/>
      <c r="K1592" s="357">
        <f t="shared" si="49"/>
        <v>20</v>
      </c>
      <c r="L1592" s="350"/>
      <c r="M1592" s="315"/>
      <c r="N1592" s="315"/>
      <c r="O1592" s="315"/>
      <c r="P1592" s="315"/>
      <c r="Q1592" s="315"/>
      <c r="R1592" s="315"/>
      <c r="S1592" s="315"/>
      <c r="T1592" s="315"/>
      <c r="U1592" s="315"/>
      <c r="V1592" s="315"/>
      <c r="W1592" s="315"/>
      <c r="X1592" s="315"/>
      <c r="Y1592" s="315"/>
      <c r="Z1592" s="315"/>
      <c r="AA1592" s="315"/>
    </row>
    <row r="1593" spans="1:27" s="303" customFormat="1" ht="16">
      <c r="A1593" s="410" t="s">
        <v>875</v>
      </c>
      <c r="B1593" s="408"/>
      <c r="C1593" s="411" t="s">
        <v>726</v>
      </c>
      <c r="D1593" s="412" t="s">
        <v>876</v>
      </c>
      <c r="E1593" s="409"/>
      <c r="F1593" s="348"/>
      <c r="G1593" s="398"/>
      <c r="H1593" s="349"/>
      <c r="I1593" s="349" t="s">
        <v>877</v>
      </c>
      <c r="J1593" s="352"/>
      <c r="K1593" s="413" t="s">
        <v>878</v>
      </c>
      <c r="L1593" s="350"/>
      <c r="M1593" s="315"/>
      <c r="N1593" s="315"/>
      <c r="O1593" s="315"/>
      <c r="P1593" s="315"/>
      <c r="Q1593" s="315"/>
      <c r="R1593" s="315"/>
      <c r="S1593" s="315"/>
      <c r="T1593" s="315"/>
      <c r="U1593" s="315"/>
      <c r="V1593" s="315"/>
      <c r="W1593" s="315"/>
      <c r="X1593" s="315"/>
      <c r="Y1593" s="315"/>
      <c r="Z1593" s="315"/>
      <c r="AA1593" s="315"/>
    </row>
    <row r="1594" spans="1:27" s="303" customFormat="1" ht="16">
      <c r="A1594" s="410" t="s">
        <v>879</v>
      </c>
      <c r="B1594" s="408"/>
      <c r="C1594" s="414">
        <f>C1589</f>
        <v>207</v>
      </c>
      <c r="D1594" s="408" t="s">
        <v>880</v>
      </c>
      <c r="E1594" s="409"/>
      <c r="F1594" s="348"/>
      <c r="G1594" s="398"/>
      <c r="H1594" s="349"/>
      <c r="I1594" s="349" t="s">
        <v>495</v>
      </c>
      <c r="J1594" s="352"/>
      <c r="K1594" s="360">
        <v>1912</v>
      </c>
      <c r="L1594" s="350"/>
      <c r="M1594" s="315"/>
      <c r="N1594" s="315"/>
      <c r="O1594" s="315"/>
      <c r="P1594" s="315"/>
      <c r="Q1594" s="315"/>
      <c r="R1594" s="315"/>
      <c r="S1594" s="315"/>
      <c r="T1594" s="315"/>
      <c r="U1594" s="315"/>
      <c r="V1594" s="315"/>
      <c r="W1594" s="315"/>
      <c r="X1594" s="315"/>
      <c r="Y1594" s="315"/>
      <c r="Z1594" s="315"/>
      <c r="AA1594" s="315"/>
    </row>
    <row r="1595" spans="1:27" s="303" customFormat="1" ht="16">
      <c r="A1595" s="410" t="s">
        <v>551</v>
      </c>
      <c r="B1595" s="408"/>
      <c r="C1595" s="414">
        <f>F1570</f>
        <v>-40</v>
      </c>
      <c r="D1595" s="408" t="s">
        <v>881</v>
      </c>
      <c r="E1595" s="409"/>
      <c r="F1595" s="348"/>
      <c r="G1595" s="398"/>
      <c r="H1595" s="349"/>
      <c r="I1595" s="349"/>
      <c r="J1595" s="349"/>
      <c r="K1595" s="349"/>
      <c r="L1595" s="350"/>
      <c r="M1595" s="315"/>
      <c r="N1595" s="315"/>
      <c r="O1595" s="315"/>
      <c r="P1595" s="315"/>
      <c r="Q1595" s="315"/>
      <c r="R1595" s="315"/>
      <c r="S1595" s="315"/>
      <c r="T1595" s="315"/>
      <c r="U1595" s="315"/>
      <c r="V1595" s="315"/>
      <c r="W1595" s="315"/>
      <c r="X1595" s="315"/>
      <c r="Y1595" s="315"/>
      <c r="Z1595" s="315"/>
      <c r="AA1595" s="315"/>
    </row>
    <row r="1596" spans="1:27" s="303" customFormat="1" ht="17" thickBot="1">
      <c r="A1596" s="410" t="s">
        <v>882</v>
      </c>
      <c r="B1596" s="408"/>
      <c r="C1596" s="415">
        <f>J1613</f>
        <v>1792</v>
      </c>
      <c r="D1596" s="661" t="s">
        <v>883</v>
      </c>
      <c r="E1596" s="662"/>
      <c r="F1596" s="416" t="s">
        <v>83</v>
      </c>
      <c r="G1596" s="417">
        <f>G1585+G1591</f>
        <v>2167</v>
      </c>
      <c r="H1596" s="418"/>
      <c r="I1596" s="419" t="s">
        <v>503</v>
      </c>
      <c r="J1596" s="418"/>
      <c r="K1596" s="365">
        <f>G1596</f>
        <v>2167</v>
      </c>
      <c r="L1596" s="420"/>
      <c r="M1596" s="315"/>
      <c r="N1596" s="315"/>
      <c r="O1596" s="315"/>
      <c r="P1596" s="315"/>
      <c r="Q1596" s="315"/>
      <c r="R1596" s="315"/>
      <c r="S1596" s="315"/>
      <c r="T1596" s="315"/>
      <c r="U1596" s="315"/>
      <c r="V1596" s="315"/>
      <c r="W1596" s="315"/>
      <c r="X1596" s="315"/>
      <c r="Y1596" s="315"/>
      <c r="Z1596" s="315"/>
      <c r="AA1596" s="315"/>
    </row>
    <row r="1597" spans="1:27" s="303" customFormat="1" ht="16">
      <c r="A1597" s="407"/>
      <c r="B1597" s="408"/>
      <c r="C1597" s="408"/>
      <c r="D1597" s="408"/>
      <c r="E1597" s="409"/>
      <c r="F1597" s="315"/>
      <c r="G1597" s="315"/>
      <c r="H1597" s="315"/>
      <c r="I1597" s="315"/>
      <c r="J1597" s="315"/>
      <c r="K1597" s="315"/>
      <c r="L1597" s="315"/>
      <c r="M1597" s="315"/>
      <c r="N1597" s="315"/>
      <c r="O1597" s="315"/>
      <c r="P1597" s="315"/>
      <c r="Q1597" s="315"/>
      <c r="R1597" s="315"/>
      <c r="S1597" s="315"/>
      <c r="T1597" s="315"/>
      <c r="U1597" s="315"/>
      <c r="V1597" s="315"/>
      <c r="W1597" s="315"/>
      <c r="X1597" s="315"/>
      <c r="Y1597" s="315"/>
      <c r="Z1597" s="315"/>
      <c r="AA1597" s="315"/>
    </row>
    <row r="1598" spans="1:27" s="303" customFormat="1" ht="16">
      <c r="A1598" s="407" t="s">
        <v>884</v>
      </c>
      <c r="B1598" s="408"/>
      <c r="C1598" s="408"/>
      <c r="D1598" s="408"/>
      <c r="E1598" s="409"/>
      <c r="F1598" s="315"/>
      <c r="G1598" s="315" t="s">
        <v>885</v>
      </c>
      <c r="H1598" s="315"/>
      <c r="J1598" s="343">
        <f>G1596</f>
        <v>2167</v>
      </c>
      <c r="K1598" s="315"/>
      <c r="L1598" s="315"/>
      <c r="M1598" s="315"/>
      <c r="N1598" s="315"/>
      <c r="O1598" s="315"/>
      <c r="P1598" s="315"/>
      <c r="Q1598" s="315"/>
      <c r="R1598" s="315"/>
      <c r="S1598" s="315"/>
      <c r="T1598" s="315"/>
      <c r="U1598" s="315"/>
      <c r="V1598" s="315"/>
      <c r="W1598" s="315"/>
      <c r="X1598" s="315"/>
      <c r="Y1598" s="315"/>
      <c r="Z1598" s="315"/>
      <c r="AA1598" s="315"/>
    </row>
    <row r="1599" spans="1:27" s="303" customFormat="1" ht="16">
      <c r="A1599" s="407"/>
      <c r="B1599" s="408"/>
      <c r="C1599" s="408" t="s">
        <v>886</v>
      </c>
      <c r="D1599" s="408"/>
      <c r="E1599" s="409"/>
      <c r="F1599" s="315"/>
      <c r="G1599" s="315" t="s">
        <v>887</v>
      </c>
      <c r="H1599" s="315"/>
      <c r="J1599" s="343">
        <f>J1598</f>
        <v>2167</v>
      </c>
      <c r="K1599" s="315"/>
      <c r="L1599" s="315"/>
      <c r="M1599" s="315"/>
      <c r="N1599" s="315"/>
      <c r="O1599" s="315"/>
      <c r="P1599" s="315"/>
      <c r="Q1599" s="315"/>
      <c r="R1599" s="315"/>
      <c r="S1599" s="315"/>
      <c r="T1599" s="315"/>
      <c r="U1599" s="315"/>
      <c r="V1599" s="315"/>
      <c r="W1599" s="315"/>
      <c r="X1599" s="315"/>
      <c r="Y1599" s="315"/>
      <c r="Z1599" s="315"/>
      <c r="AA1599" s="315"/>
    </row>
    <row r="1600" spans="1:27" s="303" customFormat="1" ht="16">
      <c r="A1600" s="407"/>
      <c r="B1600" s="421">
        <f>1792-C1595-C1594</f>
        <v>1625</v>
      </c>
      <c r="C1600" s="422" t="s">
        <v>888</v>
      </c>
      <c r="D1600" s="412" t="s">
        <v>889</v>
      </c>
      <c r="E1600" s="409"/>
      <c r="F1600" s="315"/>
      <c r="G1600" s="315"/>
      <c r="H1600" s="315"/>
      <c r="J1600" s="315"/>
      <c r="K1600" s="315"/>
      <c r="L1600" s="315"/>
      <c r="M1600" s="315"/>
      <c r="N1600" s="315"/>
      <c r="O1600" s="315"/>
      <c r="P1600" s="315"/>
      <c r="Q1600" s="315"/>
      <c r="R1600" s="315"/>
      <c r="S1600" s="315"/>
      <c r="T1600" s="315"/>
      <c r="U1600" s="315"/>
      <c r="V1600" s="315"/>
      <c r="W1600" s="315"/>
      <c r="X1600" s="315"/>
      <c r="Y1600" s="315"/>
      <c r="Z1600" s="315"/>
      <c r="AA1600" s="315"/>
    </row>
    <row r="1601" spans="1:27" s="303" customFormat="1" ht="16">
      <c r="A1601" s="407"/>
      <c r="B1601" s="408"/>
      <c r="C1601" s="408"/>
      <c r="D1601" s="408"/>
      <c r="E1601" s="409"/>
      <c r="F1601" s="315"/>
      <c r="G1601" s="315" t="s">
        <v>890</v>
      </c>
      <c r="H1601" s="315"/>
      <c r="J1601" s="315"/>
      <c r="K1601" s="315"/>
      <c r="L1601" s="315"/>
      <c r="M1601" s="315"/>
      <c r="N1601" s="315"/>
      <c r="O1601" s="315"/>
      <c r="P1601" s="315"/>
      <c r="Q1601" s="315"/>
      <c r="R1601" s="315"/>
      <c r="S1601" s="315"/>
      <c r="T1601" s="315"/>
      <c r="U1601" s="315"/>
      <c r="V1601" s="315"/>
      <c r="W1601" s="315"/>
      <c r="X1601" s="315"/>
      <c r="Y1601" s="315"/>
      <c r="Z1601" s="315"/>
      <c r="AA1601" s="315"/>
    </row>
    <row r="1602" spans="1:27" s="303" customFormat="1" ht="16">
      <c r="A1602" s="407"/>
      <c r="B1602" s="408"/>
      <c r="C1602" s="423"/>
      <c r="D1602" s="408"/>
      <c r="E1602" s="409"/>
      <c r="F1602" s="315"/>
      <c r="G1602" s="315" t="s">
        <v>891</v>
      </c>
      <c r="H1602" s="315"/>
      <c r="J1602" s="343">
        <f>K1583</f>
        <v>168</v>
      </c>
      <c r="K1602" s="315"/>
      <c r="L1602" s="315"/>
      <c r="M1602" s="315"/>
      <c r="N1602" s="315"/>
      <c r="O1602" s="315"/>
      <c r="P1602" s="315"/>
      <c r="Q1602" s="315"/>
      <c r="R1602" s="315"/>
      <c r="S1602" s="315"/>
      <c r="T1602" s="315"/>
      <c r="U1602" s="315"/>
      <c r="V1602" s="315"/>
      <c r="W1602" s="315"/>
      <c r="X1602" s="315"/>
      <c r="Y1602" s="315"/>
      <c r="Z1602" s="315"/>
      <c r="AA1602" s="315"/>
    </row>
    <row r="1603" spans="1:27" s="303" customFormat="1" ht="17" thickBot="1">
      <c r="A1603" s="407"/>
      <c r="B1603" s="408"/>
      <c r="C1603" s="423"/>
      <c r="D1603" s="408"/>
      <c r="E1603" s="409"/>
      <c r="F1603" s="315"/>
      <c r="G1603" s="315" t="s">
        <v>892</v>
      </c>
      <c r="H1603" s="315"/>
      <c r="J1603" s="315">
        <f>K1588</f>
        <v>87</v>
      </c>
      <c r="K1603" s="315"/>
      <c r="L1603" s="315"/>
      <c r="M1603" s="315"/>
      <c r="N1603" s="315"/>
      <c r="O1603" s="315"/>
      <c r="P1603" s="315"/>
      <c r="Q1603" s="315"/>
      <c r="R1603" s="315"/>
      <c r="S1603" s="315"/>
      <c r="T1603" s="315"/>
      <c r="U1603" s="315"/>
      <c r="V1603" s="315"/>
      <c r="W1603" s="315"/>
      <c r="X1603" s="315"/>
      <c r="Y1603" s="315"/>
      <c r="Z1603" s="315"/>
      <c r="AA1603" s="315"/>
    </row>
    <row r="1604" spans="1:27" s="303" customFormat="1" ht="16">
      <c r="A1604" s="407"/>
      <c r="B1604" s="424"/>
      <c r="C1604" s="425"/>
      <c r="D1604" s="408"/>
      <c r="E1604" s="409"/>
      <c r="F1604" s="315"/>
      <c r="G1604" s="315" t="s">
        <v>399</v>
      </c>
      <c r="H1604" s="315"/>
      <c r="J1604" s="426">
        <f>J1602+J1603</f>
        <v>255</v>
      </c>
      <c r="K1604" s="315" t="s">
        <v>893</v>
      </c>
      <c r="L1604" s="315"/>
      <c r="M1604" s="315"/>
      <c r="N1604" s="315"/>
      <c r="O1604" s="315"/>
      <c r="P1604" s="315"/>
      <c r="Q1604" s="315"/>
      <c r="R1604" s="315"/>
      <c r="S1604" s="315"/>
      <c r="T1604" s="315"/>
      <c r="U1604" s="315"/>
      <c r="V1604" s="315"/>
      <c r="W1604" s="315"/>
      <c r="X1604" s="315"/>
      <c r="Y1604" s="315"/>
      <c r="Z1604" s="315"/>
      <c r="AA1604" s="315"/>
    </row>
    <row r="1605" spans="1:27" s="303" customFormat="1" ht="16">
      <c r="A1605" s="407"/>
      <c r="B1605" s="424"/>
      <c r="C1605" s="427"/>
      <c r="D1605" s="408"/>
      <c r="E1605" s="409"/>
      <c r="F1605" s="315"/>
      <c r="G1605" s="315"/>
      <c r="H1605" s="315"/>
      <c r="J1605" s="428"/>
      <c r="K1605" s="315"/>
      <c r="L1605" s="315"/>
      <c r="M1605" s="315"/>
      <c r="N1605" s="315"/>
      <c r="O1605" s="315"/>
      <c r="P1605" s="315"/>
      <c r="Q1605" s="315"/>
      <c r="R1605" s="315"/>
      <c r="S1605" s="315"/>
      <c r="T1605" s="315"/>
      <c r="U1605" s="315"/>
      <c r="V1605" s="315"/>
      <c r="W1605" s="315"/>
      <c r="X1605" s="315"/>
      <c r="Y1605" s="315"/>
      <c r="Z1605" s="315"/>
      <c r="AA1605" s="315"/>
    </row>
    <row r="1606" spans="1:27" s="303" customFormat="1" ht="16">
      <c r="A1606" s="407"/>
      <c r="B1606" s="424"/>
      <c r="C1606" s="427"/>
      <c r="D1606" s="408"/>
      <c r="E1606" s="409"/>
      <c r="F1606" s="315"/>
      <c r="G1606" s="315" t="s">
        <v>894</v>
      </c>
      <c r="H1606" s="315"/>
      <c r="J1606" s="428"/>
      <c r="K1606" s="315"/>
      <c r="L1606" s="315"/>
      <c r="M1606" s="315"/>
      <c r="N1606" s="315"/>
      <c r="O1606" s="315"/>
      <c r="P1606" s="315"/>
      <c r="Q1606" s="315"/>
      <c r="R1606" s="315"/>
      <c r="S1606" s="315"/>
      <c r="T1606" s="315"/>
      <c r="U1606" s="315"/>
      <c r="V1606" s="315"/>
      <c r="W1606" s="315"/>
      <c r="X1606" s="315"/>
      <c r="Y1606" s="315"/>
      <c r="Z1606" s="315"/>
      <c r="AA1606" s="315"/>
    </row>
    <row r="1607" spans="1:27" s="303" customFormat="1" ht="16">
      <c r="A1607" s="424"/>
      <c r="B1607" s="407"/>
      <c r="C1607" s="423"/>
      <c r="D1607" s="408"/>
      <c r="E1607" s="409"/>
      <c r="F1607" s="315"/>
      <c r="G1607" s="315" t="s">
        <v>197</v>
      </c>
      <c r="H1607" s="315"/>
      <c r="J1607" s="428">
        <v>100</v>
      </c>
      <c r="K1607" s="315"/>
      <c r="L1607" s="315"/>
      <c r="M1607" s="315"/>
      <c r="N1607" s="315"/>
      <c r="O1607" s="315"/>
      <c r="P1607" s="315"/>
      <c r="Q1607" s="315"/>
      <c r="R1607" s="315"/>
      <c r="S1607" s="315"/>
      <c r="T1607" s="315"/>
      <c r="U1607" s="315"/>
      <c r="V1607" s="315"/>
      <c r="W1607" s="315"/>
      <c r="X1607" s="315"/>
      <c r="Y1607" s="315"/>
      <c r="Z1607" s="315"/>
      <c r="AA1607" s="315"/>
    </row>
    <row r="1608" spans="1:27" s="303" customFormat="1" ht="16">
      <c r="A1608" s="407"/>
      <c r="B1608" s="424"/>
      <c r="C1608" s="423"/>
      <c r="D1608" s="408"/>
      <c r="E1608" s="409"/>
      <c r="F1608" s="315"/>
      <c r="G1608" s="315" t="s">
        <v>540</v>
      </c>
      <c r="H1608" s="315"/>
      <c r="J1608" s="428">
        <v>20</v>
      </c>
      <c r="K1608" s="315"/>
      <c r="L1608" s="315"/>
      <c r="M1608" s="315"/>
      <c r="N1608" s="315"/>
      <c r="O1608" s="315"/>
      <c r="P1608" s="315"/>
      <c r="Q1608" s="315"/>
      <c r="R1608" s="315"/>
      <c r="S1608" s="315"/>
      <c r="T1608" s="315"/>
      <c r="U1608" s="315"/>
      <c r="V1608" s="315"/>
      <c r="W1608" s="315"/>
      <c r="X1608" s="315"/>
      <c r="Y1608" s="315"/>
      <c r="Z1608" s="315"/>
      <c r="AA1608" s="315"/>
    </row>
    <row r="1609" spans="1:27" s="303" customFormat="1" ht="17" thickBot="1">
      <c r="A1609" s="407"/>
      <c r="B1609" s="424"/>
      <c r="C1609" s="424"/>
      <c r="D1609" s="408"/>
      <c r="E1609" s="409"/>
      <c r="F1609" s="315"/>
      <c r="G1609" s="315" t="s">
        <v>895</v>
      </c>
      <c r="H1609" s="315"/>
      <c r="J1609" s="429" t="s">
        <v>754</v>
      </c>
      <c r="K1609" s="315"/>
      <c r="L1609" s="315"/>
      <c r="M1609" s="315"/>
      <c r="N1609" s="315"/>
      <c r="O1609" s="315"/>
      <c r="P1609" s="315"/>
      <c r="Q1609" s="315"/>
      <c r="R1609" s="315"/>
      <c r="S1609" s="315"/>
      <c r="T1609" s="315"/>
      <c r="U1609" s="315"/>
      <c r="V1609" s="315"/>
      <c r="W1609" s="315"/>
      <c r="X1609" s="315"/>
      <c r="Y1609" s="315"/>
      <c r="Z1609" s="315"/>
      <c r="AA1609" s="315"/>
    </row>
    <row r="1610" spans="1:27" s="303" customFormat="1" ht="16">
      <c r="A1610" s="407"/>
      <c r="B1610" s="424"/>
      <c r="C1610" s="430"/>
      <c r="D1610" s="408"/>
      <c r="E1610" s="409"/>
      <c r="F1610" s="315"/>
      <c r="G1610" s="315"/>
      <c r="H1610" s="315"/>
      <c r="J1610" s="315"/>
      <c r="K1610" s="315"/>
      <c r="L1610" s="315"/>
      <c r="M1610" s="315"/>
      <c r="N1610" s="315"/>
      <c r="O1610" s="315"/>
      <c r="P1610" s="315"/>
      <c r="Q1610" s="315"/>
      <c r="R1610" s="315"/>
      <c r="S1610" s="315"/>
      <c r="T1610" s="315"/>
      <c r="U1610" s="315"/>
      <c r="V1610" s="315"/>
      <c r="W1610" s="315"/>
      <c r="X1610" s="315"/>
      <c r="Y1610" s="315"/>
      <c r="Z1610" s="315"/>
      <c r="AA1610" s="315"/>
    </row>
    <row r="1611" spans="1:27" s="303" customFormat="1" ht="16">
      <c r="A1611" s="407"/>
      <c r="B1611" s="424"/>
      <c r="C1611" s="430"/>
      <c r="D1611" s="408"/>
      <c r="E1611" s="409"/>
      <c r="F1611" s="315"/>
      <c r="G1611" s="315" t="s">
        <v>436</v>
      </c>
      <c r="H1611" s="315"/>
      <c r="J1611" s="343">
        <f>J1599</f>
        <v>2167</v>
      </c>
      <c r="K1611" s="315"/>
      <c r="L1611" s="315" t="s">
        <v>896</v>
      </c>
      <c r="M1611" s="315"/>
      <c r="N1611" s="315"/>
      <c r="O1611" s="315"/>
      <c r="P1611" s="315"/>
      <c r="Q1611" s="315"/>
      <c r="R1611" s="315"/>
      <c r="S1611" s="315"/>
      <c r="T1611" s="315"/>
      <c r="U1611" s="315"/>
      <c r="V1611" s="315"/>
      <c r="W1611" s="315"/>
      <c r="X1611" s="315"/>
      <c r="Y1611" s="315"/>
      <c r="Z1611" s="315"/>
      <c r="AA1611" s="315"/>
    </row>
    <row r="1612" spans="1:27" s="303" customFormat="1" ht="16">
      <c r="A1612" s="407"/>
      <c r="B1612" s="424"/>
      <c r="C1612" s="430"/>
      <c r="D1612" s="408"/>
      <c r="E1612" s="409"/>
      <c r="F1612" s="315"/>
      <c r="G1612" s="315"/>
      <c r="H1612" s="315"/>
      <c r="J1612" s="315"/>
      <c r="K1612" s="315"/>
      <c r="L1612" s="315"/>
      <c r="M1612" s="315"/>
      <c r="N1612" s="315"/>
      <c r="O1612" s="315"/>
      <c r="P1612" s="315"/>
      <c r="Q1612" s="315"/>
      <c r="R1612" s="315"/>
      <c r="S1612" s="315"/>
      <c r="T1612" s="315"/>
      <c r="U1612" s="315"/>
      <c r="V1612" s="315"/>
      <c r="W1612" s="315"/>
      <c r="X1612" s="315"/>
      <c r="Y1612" s="315"/>
      <c r="Z1612" s="315"/>
      <c r="AA1612" s="315"/>
    </row>
    <row r="1613" spans="1:27" s="303" customFormat="1" ht="17" thickBot="1">
      <c r="A1613" s="431"/>
      <c r="B1613" s="432"/>
      <c r="C1613" s="433"/>
      <c r="D1613" s="434"/>
      <c r="E1613" s="435"/>
      <c r="F1613" s="315"/>
      <c r="G1613" s="315" t="s">
        <v>897</v>
      </c>
      <c r="H1613" s="315"/>
      <c r="J1613" s="421">
        <f>J1611-255-120</f>
        <v>1792</v>
      </c>
      <c r="K1613" s="436" t="s">
        <v>768</v>
      </c>
      <c r="L1613" s="315"/>
      <c r="M1613" s="315"/>
      <c r="N1613" s="315"/>
      <c r="O1613" s="315"/>
      <c r="P1613" s="315"/>
      <c r="Q1613" s="315"/>
      <c r="R1613" s="315"/>
      <c r="S1613" s="315"/>
      <c r="T1613" s="315"/>
      <c r="U1613" s="315"/>
      <c r="V1613" s="315"/>
      <c r="W1613" s="315"/>
      <c r="X1613" s="315"/>
      <c r="Y1613" s="315"/>
      <c r="Z1613" s="315"/>
      <c r="AA1613" s="315"/>
    </row>
    <row r="1614" spans="1:27" s="303" customFormat="1" ht="16">
      <c r="F1614" s="315"/>
      <c r="G1614" s="315"/>
      <c r="H1614" s="315"/>
      <c r="I1614" s="315"/>
      <c r="J1614" s="315"/>
      <c r="K1614" s="315"/>
      <c r="L1614" s="315"/>
      <c r="M1614" s="315"/>
      <c r="N1614" s="315"/>
      <c r="O1614" s="315"/>
      <c r="P1614" s="315"/>
      <c r="Q1614" s="315"/>
      <c r="R1614" s="315"/>
      <c r="S1614" s="315"/>
      <c r="T1614" s="315"/>
      <c r="U1614" s="315"/>
      <c r="V1614" s="315"/>
      <c r="W1614" s="315"/>
      <c r="X1614" s="315"/>
      <c r="Y1614" s="315"/>
      <c r="Z1614" s="315"/>
      <c r="AA1614" s="315"/>
    </row>
    <row r="1615" spans="1:27" s="303" customFormat="1" ht="16">
      <c r="F1615" s="315"/>
      <c r="G1615" s="315"/>
      <c r="H1615" s="315"/>
      <c r="I1615" s="315"/>
      <c r="J1615" s="315"/>
      <c r="K1615" s="315"/>
      <c r="L1615" s="315"/>
      <c r="M1615" s="315"/>
      <c r="N1615" s="315"/>
      <c r="O1615" s="315"/>
      <c r="P1615" s="315"/>
      <c r="Q1615" s="315"/>
      <c r="R1615" s="315"/>
      <c r="S1615" s="315"/>
      <c r="T1615" s="315"/>
      <c r="U1615" s="315"/>
      <c r="V1615" s="315"/>
      <c r="W1615" s="315"/>
      <c r="X1615" s="315"/>
      <c r="Y1615" s="315"/>
      <c r="Z1615" s="315"/>
      <c r="AA1615" s="315"/>
    </row>
    <row r="1616" spans="1:27" s="303" customFormat="1" ht="16">
      <c r="F1616" s="315"/>
      <c r="G1616" s="315"/>
      <c r="H1616" s="315"/>
      <c r="I1616" s="315"/>
      <c r="J1616" s="315"/>
      <c r="K1616" s="315"/>
      <c r="L1616" s="315"/>
      <c r="M1616" s="315"/>
      <c r="N1616" s="315"/>
      <c r="O1616" s="315"/>
      <c r="P1616" s="315"/>
      <c r="Q1616" s="315"/>
      <c r="R1616" s="315"/>
      <c r="S1616" s="315"/>
      <c r="T1616" s="315"/>
      <c r="U1616" s="315"/>
      <c r="V1616" s="315"/>
      <c r="W1616" s="315"/>
      <c r="X1616" s="315"/>
      <c r="Y1616" s="315"/>
      <c r="Z1616" s="315"/>
      <c r="AA1616" s="315"/>
    </row>
    <row r="1617" spans="1:27" s="303" customFormat="1" ht="16">
      <c r="F1617" s="315"/>
      <c r="G1617" s="315"/>
      <c r="H1617" s="315"/>
      <c r="I1617" s="315"/>
      <c r="J1617" s="315"/>
      <c r="K1617" s="315"/>
      <c r="L1617" s="315"/>
      <c r="M1617" s="315"/>
      <c r="N1617" s="315"/>
      <c r="O1617" s="315"/>
      <c r="P1617" s="315"/>
      <c r="Q1617" s="315"/>
      <c r="R1617" s="315"/>
      <c r="S1617" s="315"/>
      <c r="T1617" s="315"/>
      <c r="U1617" s="315"/>
      <c r="V1617" s="315"/>
      <c r="W1617" s="315"/>
      <c r="X1617" s="315"/>
      <c r="Y1617" s="315"/>
      <c r="Z1617" s="315"/>
      <c r="AA1617" s="315"/>
    </row>
    <row r="1618" spans="1:27" s="303" customFormat="1" ht="16">
      <c r="A1618" s="437" t="s">
        <v>898</v>
      </c>
      <c r="B1618" s="274"/>
      <c r="C1618" s="274"/>
      <c r="D1618" s="274"/>
      <c r="E1618" s="274"/>
      <c r="F1618" s="259"/>
      <c r="G1618" s="315"/>
      <c r="H1618" s="315"/>
      <c r="I1618" s="315"/>
      <c r="J1618" s="315"/>
      <c r="K1618" s="315"/>
      <c r="L1618" s="315"/>
      <c r="M1618" s="315"/>
      <c r="N1618" s="315"/>
      <c r="O1618" s="315"/>
      <c r="P1618" s="315"/>
      <c r="Q1618" s="315"/>
      <c r="R1618" s="315"/>
      <c r="S1618" s="315"/>
      <c r="T1618" s="315"/>
      <c r="U1618" s="315"/>
      <c r="V1618" s="315"/>
      <c r="W1618" s="315"/>
      <c r="X1618" s="315"/>
      <c r="Y1618" s="315"/>
      <c r="Z1618" s="315"/>
      <c r="AA1618" s="315"/>
    </row>
    <row r="1619" spans="1:27" s="303" customFormat="1" ht="16">
      <c r="A1619" s="274" t="s">
        <v>899</v>
      </c>
      <c r="B1619" s="274"/>
      <c r="C1619" s="274"/>
      <c r="D1619" s="274"/>
      <c r="E1619" s="274"/>
      <c r="F1619" s="259"/>
      <c r="G1619" s="315"/>
      <c r="H1619" s="315"/>
      <c r="I1619" s="315"/>
      <c r="J1619" s="315"/>
      <c r="K1619" s="315"/>
      <c r="L1619" s="315"/>
      <c r="M1619" s="315"/>
      <c r="N1619" s="315"/>
      <c r="O1619" s="315"/>
      <c r="P1619" s="315"/>
      <c r="Q1619" s="315"/>
      <c r="R1619" s="315"/>
      <c r="S1619" s="315"/>
      <c r="T1619" s="315"/>
      <c r="U1619" s="315"/>
      <c r="V1619" s="315"/>
      <c r="W1619" s="315"/>
      <c r="X1619" s="315"/>
      <c r="Y1619" s="315"/>
      <c r="Z1619" s="315"/>
      <c r="AA1619" s="315"/>
    </row>
    <row r="1620" spans="1:27" s="303" customFormat="1" ht="16">
      <c r="A1620" s="274" t="s">
        <v>900</v>
      </c>
      <c r="B1620" s="274"/>
      <c r="C1620" s="274"/>
      <c r="D1620" s="274"/>
      <c r="E1620" s="274"/>
      <c r="F1620" s="259"/>
      <c r="G1620" s="315"/>
      <c r="H1620" s="315"/>
      <c r="I1620" s="315"/>
      <c r="J1620" s="315"/>
      <c r="K1620" s="315"/>
      <c r="L1620" s="315"/>
      <c r="M1620" s="315"/>
      <c r="N1620" s="315"/>
      <c r="O1620" s="315"/>
      <c r="P1620" s="315"/>
      <c r="Q1620" s="315"/>
      <c r="R1620" s="315"/>
      <c r="S1620" s="315"/>
      <c r="T1620" s="315"/>
      <c r="U1620" s="315"/>
      <c r="V1620" s="315"/>
      <c r="W1620" s="315"/>
      <c r="X1620" s="315"/>
      <c r="Y1620" s="315"/>
      <c r="Z1620" s="315"/>
      <c r="AA1620" s="315"/>
    </row>
    <row r="1621" spans="1:27" s="303" customFormat="1" ht="16">
      <c r="A1621" s="274" t="s">
        <v>901</v>
      </c>
      <c r="B1621" s="274"/>
      <c r="C1621" s="274"/>
      <c r="D1621" s="274" t="s">
        <v>572</v>
      </c>
      <c r="E1621" s="438" t="s">
        <v>88</v>
      </c>
      <c r="F1621" s="259"/>
      <c r="G1621" s="315"/>
      <c r="H1621" s="315"/>
      <c r="I1621" s="315"/>
      <c r="J1621" s="315"/>
      <c r="K1621" s="315"/>
      <c r="L1621" s="315"/>
      <c r="M1621" s="315"/>
      <c r="N1621" s="315"/>
      <c r="O1621" s="315"/>
      <c r="P1621" s="315"/>
      <c r="Q1621" s="315"/>
      <c r="R1621" s="315"/>
      <c r="S1621" s="315"/>
      <c r="T1621" s="315"/>
      <c r="U1621" s="315"/>
      <c r="V1621" s="315"/>
      <c r="W1621" s="315"/>
      <c r="X1621" s="315"/>
      <c r="Y1621" s="315"/>
      <c r="Z1621" s="315"/>
      <c r="AA1621" s="315"/>
    </row>
    <row r="1622" spans="1:27" s="303" customFormat="1" ht="16">
      <c r="A1622" s="259"/>
      <c r="B1622" s="259"/>
      <c r="C1622" s="259"/>
      <c r="D1622" s="259" t="s">
        <v>902</v>
      </c>
      <c r="E1622" s="273" t="s">
        <v>88</v>
      </c>
      <c r="F1622" s="259"/>
      <c r="G1622" s="315"/>
      <c r="H1622" s="315"/>
      <c r="I1622" s="315"/>
      <c r="J1622" s="315"/>
      <c r="K1622" s="315"/>
      <c r="L1622" s="315"/>
      <c r="M1622" s="315"/>
      <c r="N1622" s="315"/>
      <c r="O1622" s="315"/>
      <c r="P1622" s="315"/>
      <c r="Q1622" s="315"/>
      <c r="R1622" s="315"/>
      <c r="S1622" s="315"/>
      <c r="T1622" s="315"/>
      <c r="U1622" s="315"/>
      <c r="V1622" s="315"/>
      <c r="W1622" s="315"/>
      <c r="X1622" s="315"/>
      <c r="Y1622" s="315"/>
      <c r="Z1622" s="315"/>
      <c r="AA1622" s="315"/>
    </row>
    <row r="1623" spans="1:27" s="303" customFormat="1" ht="16">
      <c r="A1623" s="259"/>
      <c r="B1623" s="259"/>
      <c r="C1623" s="259"/>
      <c r="D1623" s="259" t="s">
        <v>573</v>
      </c>
      <c r="E1623" s="273" t="s">
        <v>89</v>
      </c>
      <c r="F1623" s="259"/>
      <c r="G1623" s="315"/>
      <c r="H1623" s="315"/>
      <c r="I1623" s="315"/>
      <c r="J1623" s="315"/>
      <c r="K1623" s="315"/>
      <c r="L1623" s="315"/>
      <c r="M1623" s="315"/>
      <c r="N1623" s="315"/>
      <c r="O1623" s="315"/>
      <c r="P1623" s="315"/>
      <c r="Q1623" s="315"/>
      <c r="R1623" s="315"/>
      <c r="S1623" s="315"/>
      <c r="T1623" s="315"/>
      <c r="U1623" s="315"/>
      <c r="V1623" s="315"/>
      <c r="W1623" s="315"/>
      <c r="X1623" s="315"/>
      <c r="Y1623" s="315"/>
      <c r="Z1623" s="315"/>
      <c r="AA1623" s="315"/>
    </row>
    <row r="1624" spans="1:27" s="303" customFormat="1" ht="16">
      <c r="A1624" s="259"/>
      <c r="B1624" s="259"/>
      <c r="C1624" s="259"/>
      <c r="D1624" s="259" t="s">
        <v>659</v>
      </c>
      <c r="E1624" s="439" t="s">
        <v>91</v>
      </c>
      <c r="F1624" s="259"/>
      <c r="G1624" s="315"/>
      <c r="H1624" s="315"/>
      <c r="I1624" s="315"/>
      <c r="J1624" s="315"/>
      <c r="K1624" s="315"/>
      <c r="L1624" s="315"/>
      <c r="M1624" s="315"/>
      <c r="N1624" s="315"/>
      <c r="O1624" s="315"/>
      <c r="P1624" s="315"/>
      <c r="Q1624" s="315"/>
      <c r="R1624" s="315"/>
      <c r="S1624" s="315"/>
      <c r="T1624" s="315"/>
      <c r="U1624" s="315"/>
      <c r="V1624" s="315"/>
      <c r="W1624" s="315"/>
      <c r="X1624" s="315"/>
      <c r="Y1624" s="315"/>
      <c r="Z1624" s="315"/>
      <c r="AA1624" s="315"/>
    </row>
    <row r="1625" spans="1:27" s="303" customFormat="1" ht="16">
      <c r="A1625" s="259"/>
      <c r="B1625" s="259"/>
      <c r="C1625" s="259"/>
      <c r="D1625" s="259"/>
      <c r="E1625" s="259"/>
      <c r="F1625" s="259"/>
      <c r="G1625" s="315"/>
      <c r="H1625" s="315"/>
      <c r="I1625" s="315"/>
      <c r="J1625" s="315"/>
      <c r="K1625" s="315"/>
      <c r="L1625" s="315"/>
      <c r="M1625" s="315"/>
      <c r="N1625" s="315"/>
      <c r="O1625" s="315"/>
      <c r="P1625" s="315"/>
      <c r="Q1625" s="315"/>
      <c r="R1625" s="315"/>
      <c r="S1625" s="315"/>
      <c r="T1625" s="315"/>
      <c r="U1625" s="315"/>
      <c r="V1625" s="315"/>
      <c r="W1625" s="315"/>
      <c r="X1625" s="315"/>
      <c r="Y1625" s="315"/>
      <c r="Z1625" s="315"/>
      <c r="AA1625" s="315"/>
    </row>
    <row r="1626" spans="1:27" s="303" customFormat="1" ht="16">
      <c r="A1626" s="259" t="s">
        <v>903</v>
      </c>
      <c r="B1626" s="259"/>
      <c r="C1626" s="259"/>
      <c r="D1626" s="259"/>
      <c r="E1626" s="259"/>
      <c r="F1626" s="259"/>
      <c r="G1626" s="315"/>
      <c r="H1626" s="315"/>
      <c r="I1626" s="315"/>
      <c r="J1626" s="315"/>
      <c r="K1626" s="315"/>
      <c r="L1626" s="315"/>
      <c r="M1626" s="315"/>
      <c r="N1626" s="315"/>
      <c r="O1626" s="315"/>
      <c r="P1626" s="315"/>
      <c r="Q1626" s="315"/>
      <c r="R1626" s="315"/>
      <c r="S1626" s="315"/>
      <c r="T1626" s="315"/>
      <c r="U1626" s="315"/>
      <c r="V1626" s="315"/>
      <c r="W1626" s="315"/>
      <c r="X1626" s="315"/>
      <c r="Y1626" s="315"/>
      <c r="Z1626" s="315"/>
      <c r="AA1626" s="315"/>
    </row>
    <row r="1627" spans="1:27" s="303" customFormat="1" ht="16">
      <c r="A1627" s="259" t="s">
        <v>904</v>
      </c>
      <c r="B1627" s="259"/>
      <c r="C1627" s="259"/>
      <c r="D1627" s="259"/>
      <c r="E1627" s="259"/>
      <c r="F1627" s="259"/>
      <c r="G1627" s="315"/>
      <c r="H1627" s="315"/>
      <c r="I1627" s="315"/>
      <c r="J1627" s="315"/>
      <c r="K1627" s="315"/>
      <c r="L1627" s="315"/>
      <c r="M1627" s="315"/>
      <c r="N1627" s="315"/>
      <c r="O1627" s="315"/>
      <c r="P1627" s="315"/>
      <c r="Q1627" s="315"/>
      <c r="R1627" s="315"/>
      <c r="S1627" s="315"/>
      <c r="T1627" s="315"/>
      <c r="U1627" s="315"/>
      <c r="V1627" s="315"/>
      <c r="W1627" s="315"/>
      <c r="X1627" s="315"/>
      <c r="Y1627" s="315"/>
      <c r="Z1627" s="315"/>
      <c r="AA1627" s="315"/>
    </row>
    <row r="1628" spans="1:27" s="303" customFormat="1" ht="16">
      <c r="A1628" s="259" t="s">
        <v>905</v>
      </c>
      <c r="B1628" s="259"/>
      <c r="C1628" s="259"/>
      <c r="D1628" s="259"/>
      <c r="E1628" s="259"/>
      <c r="F1628" s="259"/>
      <c r="G1628" s="315"/>
      <c r="H1628" s="315"/>
      <c r="I1628" s="315"/>
      <c r="J1628" s="315"/>
      <c r="K1628" s="315"/>
      <c r="L1628" s="315"/>
      <c r="M1628" s="315"/>
      <c r="N1628" s="315"/>
      <c r="O1628" s="315"/>
      <c r="P1628" s="315"/>
      <c r="Q1628" s="315"/>
      <c r="R1628" s="315"/>
      <c r="S1628" s="315"/>
      <c r="T1628" s="315"/>
      <c r="U1628" s="315"/>
      <c r="V1628" s="315"/>
      <c r="W1628" s="315"/>
      <c r="X1628" s="315"/>
      <c r="Y1628" s="315"/>
      <c r="Z1628" s="315"/>
      <c r="AA1628" s="315"/>
    </row>
    <row r="1629" spans="1:27" s="303" customFormat="1" ht="16">
      <c r="A1629" s="259" t="s">
        <v>906</v>
      </c>
      <c r="B1629" s="259"/>
      <c r="C1629" s="259"/>
      <c r="D1629" s="259"/>
      <c r="E1629" s="259"/>
      <c r="F1629" s="259"/>
      <c r="G1629" s="315"/>
      <c r="H1629" s="315"/>
      <c r="I1629" s="315"/>
      <c r="J1629" s="315"/>
      <c r="K1629" s="315"/>
      <c r="L1629" s="315"/>
      <c r="M1629" s="315"/>
      <c r="N1629" s="315"/>
      <c r="O1629" s="315"/>
      <c r="P1629" s="315"/>
      <c r="Q1629" s="315"/>
      <c r="R1629" s="315"/>
      <c r="S1629" s="315"/>
      <c r="T1629" s="315"/>
      <c r="U1629" s="315"/>
      <c r="V1629" s="315"/>
      <c r="W1629" s="315"/>
      <c r="X1629" s="315"/>
      <c r="Y1629" s="315"/>
      <c r="Z1629" s="315"/>
      <c r="AA1629" s="315"/>
    </row>
    <row r="1630" spans="1:27" s="303" customFormat="1" ht="16">
      <c r="A1630" s="315"/>
      <c r="B1630" s="315"/>
      <c r="C1630" s="315"/>
      <c r="D1630" s="315"/>
      <c r="E1630" s="315"/>
      <c r="F1630" s="315"/>
      <c r="G1630" s="315"/>
      <c r="H1630" s="315"/>
      <c r="I1630" s="315"/>
      <c r="J1630" s="315"/>
      <c r="K1630" s="315"/>
      <c r="L1630" s="315"/>
      <c r="M1630" s="315"/>
      <c r="N1630" s="315"/>
      <c r="O1630" s="315"/>
      <c r="P1630" s="315"/>
      <c r="Q1630" s="315"/>
      <c r="R1630" s="315"/>
      <c r="S1630" s="315"/>
      <c r="T1630" s="315"/>
      <c r="U1630" s="315"/>
      <c r="V1630" s="315"/>
      <c r="W1630" s="315"/>
      <c r="X1630" s="315"/>
      <c r="Y1630" s="315"/>
      <c r="Z1630" s="315"/>
      <c r="AA1630" s="315"/>
    </row>
    <row r="1631" spans="1:27" s="303" customFormat="1" ht="16">
      <c r="A1631" s="340" t="s">
        <v>907</v>
      </c>
      <c r="B1631" s="340"/>
      <c r="C1631" s="315"/>
      <c r="D1631" s="315"/>
      <c r="E1631" s="315"/>
      <c r="F1631" s="315"/>
      <c r="G1631" s="315"/>
      <c r="H1631" s="315"/>
      <c r="J1631" s="315"/>
      <c r="K1631" s="315"/>
      <c r="L1631" s="315"/>
      <c r="M1631" s="315"/>
      <c r="N1631" s="315"/>
      <c r="O1631" s="315"/>
      <c r="P1631" s="315"/>
      <c r="Q1631" s="315"/>
      <c r="R1631" s="315"/>
      <c r="S1631" s="315"/>
      <c r="T1631" s="315"/>
      <c r="U1631" s="315"/>
      <c r="V1631" s="315"/>
      <c r="W1631" s="315"/>
      <c r="X1631" s="315"/>
      <c r="Y1631" s="315"/>
      <c r="Z1631" s="315"/>
      <c r="AA1631" s="315"/>
    </row>
    <row r="1632" spans="1:27" s="303" customFormat="1" ht="16">
      <c r="A1632" s="315" t="s">
        <v>908</v>
      </c>
      <c r="B1632" s="315"/>
      <c r="C1632" s="315"/>
      <c r="D1632" s="315"/>
      <c r="E1632" s="315"/>
      <c r="F1632" s="315"/>
      <c r="G1632" s="315"/>
      <c r="H1632" s="315"/>
      <c r="I1632" s="315"/>
      <c r="J1632" s="315"/>
      <c r="K1632" s="315"/>
      <c r="L1632" s="315"/>
      <c r="M1632" s="315"/>
      <c r="N1632" s="315"/>
      <c r="O1632" s="315"/>
      <c r="P1632" s="315"/>
      <c r="Q1632" s="315"/>
      <c r="R1632" s="315"/>
      <c r="S1632" s="315"/>
      <c r="T1632" s="315"/>
      <c r="U1632" s="315"/>
      <c r="V1632" s="315"/>
      <c r="W1632" s="315"/>
      <c r="X1632" s="315"/>
      <c r="Y1632" s="315"/>
      <c r="Z1632" s="315"/>
      <c r="AA1632" s="315"/>
    </row>
    <row r="1633" spans="1:27" s="303" customFormat="1" ht="16">
      <c r="A1633" s="315"/>
      <c r="B1633" s="315"/>
      <c r="C1633" s="315"/>
      <c r="D1633" s="315"/>
      <c r="E1633" s="315"/>
      <c r="F1633" s="315"/>
      <c r="G1633" s="315"/>
      <c r="H1633" s="315"/>
      <c r="I1633" s="315"/>
      <c r="J1633" s="315"/>
      <c r="K1633" s="315"/>
      <c r="L1633" s="315"/>
      <c r="M1633" s="315"/>
      <c r="N1633" s="315"/>
      <c r="O1633" s="315"/>
      <c r="P1633" s="315"/>
      <c r="Q1633" s="315"/>
      <c r="R1633" s="315"/>
      <c r="S1633" s="315"/>
      <c r="T1633" s="315"/>
      <c r="U1633" s="315"/>
      <c r="V1633" s="315"/>
      <c r="W1633" s="315"/>
      <c r="X1633" s="315"/>
      <c r="Y1633" s="315"/>
      <c r="Z1633" s="315"/>
      <c r="AA1633" s="315"/>
    </row>
    <row r="1634" spans="1:27" s="303" customFormat="1" ht="16">
      <c r="A1634" s="315"/>
      <c r="B1634" s="315" t="s">
        <v>566</v>
      </c>
      <c r="C1634" s="315"/>
      <c r="D1634" s="315">
        <f>G1555</f>
        <v>300</v>
      </c>
      <c r="E1634" s="315"/>
      <c r="F1634" s="315"/>
      <c r="G1634" s="315"/>
      <c r="H1634" s="315"/>
      <c r="I1634" s="315"/>
      <c r="J1634" s="315"/>
      <c r="K1634" s="315"/>
      <c r="L1634" s="315"/>
      <c r="M1634" s="315"/>
      <c r="N1634" s="315"/>
      <c r="O1634" s="315"/>
      <c r="P1634" s="315"/>
      <c r="Q1634" s="315"/>
      <c r="R1634" s="315"/>
      <c r="S1634" s="315"/>
      <c r="T1634" s="315"/>
      <c r="U1634" s="315"/>
      <c r="V1634" s="315"/>
      <c r="W1634" s="315"/>
      <c r="X1634" s="315"/>
      <c r="Y1634" s="315"/>
      <c r="Z1634" s="315"/>
      <c r="AA1634" s="315"/>
    </row>
    <row r="1635" spans="1:27" s="303" customFormat="1" ht="16">
      <c r="A1635" s="315"/>
      <c r="B1635" s="315" t="s">
        <v>628</v>
      </c>
      <c r="C1635" s="315"/>
      <c r="D1635" s="343">
        <f>G1557</f>
        <v>-10</v>
      </c>
      <c r="E1635" s="315"/>
      <c r="F1635" s="315"/>
      <c r="G1635" s="315"/>
      <c r="H1635" s="315"/>
      <c r="I1635" s="315"/>
      <c r="J1635" s="315"/>
      <c r="K1635" s="315"/>
      <c r="L1635" s="315"/>
      <c r="M1635" s="315"/>
      <c r="N1635" s="315"/>
      <c r="O1635" s="315"/>
      <c r="P1635" s="315"/>
      <c r="Q1635" s="315"/>
      <c r="R1635" s="315"/>
      <c r="S1635" s="315"/>
      <c r="T1635" s="315"/>
      <c r="U1635" s="315"/>
      <c r="V1635" s="315"/>
      <c r="W1635" s="315"/>
      <c r="X1635" s="315"/>
      <c r="Y1635" s="315"/>
      <c r="Z1635" s="315"/>
      <c r="AA1635" s="315"/>
    </row>
    <row r="1636" spans="1:27" s="303" customFormat="1" ht="16">
      <c r="A1636" s="315"/>
      <c r="B1636" s="315" t="s">
        <v>568</v>
      </c>
      <c r="C1636" s="315"/>
      <c r="D1636" s="343">
        <f>G1556</f>
        <v>-20</v>
      </c>
      <c r="E1636" s="315"/>
      <c r="F1636" s="315"/>
      <c r="G1636" s="315"/>
      <c r="H1636" s="315"/>
      <c r="I1636" s="315"/>
      <c r="J1636" s="315"/>
      <c r="K1636" s="315"/>
      <c r="L1636" s="315"/>
      <c r="M1636" s="315"/>
      <c r="N1636" s="315"/>
      <c r="O1636" s="315"/>
      <c r="P1636" s="315"/>
      <c r="Q1636" s="315"/>
      <c r="R1636" s="315"/>
      <c r="S1636" s="315"/>
      <c r="T1636" s="315"/>
      <c r="U1636" s="315"/>
      <c r="V1636" s="315"/>
      <c r="W1636" s="315"/>
      <c r="X1636" s="315"/>
      <c r="Y1636" s="315"/>
      <c r="Z1636" s="315"/>
      <c r="AA1636" s="315"/>
    </row>
    <row r="1637" spans="1:27" s="303" customFormat="1" ht="16">
      <c r="A1637" s="315"/>
      <c r="B1637" s="315" t="s">
        <v>909</v>
      </c>
      <c r="C1637" s="315"/>
      <c r="D1637" s="369">
        <f>SUM(D1634:D1636)</f>
        <v>270</v>
      </c>
      <c r="E1637" s="315"/>
      <c r="F1637" s="315"/>
      <c r="G1637" s="315"/>
      <c r="H1637" s="315"/>
      <c r="I1637" s="315"/>
      <c r="J1637" s="315"/>
      <c r="K1637" s="315"/>
      <c r="L1637" s="315"/>
      <c r="M1637" s="315"/>
      <c r="N1637" s="315"/>
      <c r="O1637" s="315"/>
      <c r="P1637" s="315"/>
      <c r="Q1637" s="315"/>
      <c r="R1637" s="315"/>
      <c r="S1637" s="315"/>
      <c r="T1637" s="315"/>
      <c r="U1637" s="315"/>
      <c r="V1637" s="315"/>
      <c r="W1637" s="315"/>
      <c r="X1637" s="315"/>
      <c r="Y1637" s="315"/>
      <c r="Z1637" s="315"/>
      <c r="AA1637" s="315"/>
    </row>
    <row r="1638" spans="1:27" s="303" customFormat="1" ht="16">
      <c r="A1638" s="315"/>
      <c r="B1638" s="315"/>
      <c r="C1638" s="315"/>
      <c r="D1638" s="315"/>
      <c r="E1638" s="315"/>
      <c r="F1638" s="315"/>
      <c r="G1638" s="315"/>
      <c r="H1638" s="315"/>
      <c r="I1638" s="315"/>
      <c r="J1638" s="315"/>
      <c r="K1638" s="315"/>
      <c r="L1638" s="315"/>
      <c r="M1638" s="315"/>
      <c r="N1638" s="315"/>
      <c r="O1638" s="315"/>
      <c r="P1638" s="315"/>
      <c r="Q1638" s="315"/>
      <c r="R1638" s="315"/>
      <c r="S1638" s="315"/>
      <c r="T1638" s="315"/>
      <c r="U1638" s="315"/>
      <c r="V1638" s="315"/>
      <c r="W1638" s="315"/>
      <c r="X1638" s="315"/>
      <c r="Y1638" s="315"/>
      <c r="Z1638" s="315"/>
      <c r="AA1638" s="315"/>
    </row>
    <row r="1639" spans="1:27" s="303" customFormat="1" ht="16">
      <c r="A1639" s="340" t="s">
        <v>910</v>
      </c>
      <c r="B1639" s="340"/>
      <c r="C1639" s="315"/>
      <c r="D1639" s="315"/>
      <c r="E1639" s="315"/>
      <c r="F1639" s="315"/>
      <c r="G1639" s="315"/>
      <c r="H1639" s="315"/>
      <c r="I1639" s="315"/>
      <c r="J1639" s="315"/>
      <c r="K1639" s="315"/>
      <c r="L1639" s="315"/>
      <c r="M1639" s="315"/>
      <c r="N1639" s="315"/>
      <c r="O1639" s="315"/>
      <c r="P1639" s="315"/>
      <c r="Q1639" s="315"/>
      <c r="R1639" s="315"/>
      <c r="S1639" s="315"/>
      <c r="T1639" s="315"/>
      <c r="U1639" s="315"/>
      <c r="V1639" s="315"/>
      <c r="W1639" s="315"/>
      <c r="X1639" s="315"/>
      <c r="Y1639" s="315"/>
      <c r="Z1639" s="315"/>
      <c r="AA1639" s="315"/>
    </row>
    <row r="1640" spans="1:27" s="303" customFormat="1" ht="16">
      <c r="A1640" s="315" t="s">
        <v>911</v>
      </c>
      <c r="B1640" s="315"/>
      <c r="C1640" s="315"/>
      <c r="D1640" s="315"/>
      <c r="E1640" s="315"/>
      <c r="F1640" s="315"/>
      <c r="G1640" s="315"/>
      <c r="H1640" s="315"/>
      <c r="I1640" s="315"/>
      <c r="J1640" s="315"/>
      <c r="K1640" s="315"/>
      <c r="L1640" s="315"/>
      <c r="M1640" s="315"/>
      <c r="N1640" s="315"/>
      <c r="O1640" s="315"/>
      <c r="P1640" s="315"/>
      <c r="Q1640" s="315"/>
      <c r="R1640" s="315"/>
      <c r="S1640" s="315"/>
      <c r="T1640" s="315"/>
      <c r="U1640" s="315"/>
      <c r="V1640" s="315"/>
      <c r="W1640" s="315"/>
      <c r="X1640" s="315"/>
      <c r="Y1640" s="315"/>
      <c r="Z1640" s="315"/>
      <c r="AA1640" s="315"/>
    </row>
    <row r="1641" spans="1:27" s="303" customFormat="1" ht="16">
      <c r="A1641" s="315"/>
      <c r="B1641" s="315"/>
      <c r="C1641" s="315"/>
      <c r="D1641" s="315"/>
      <c r="E1641" s="315"/>
      <c r="F1641" s="315"/>
      <c r="G1641" s="315"/>
      <c r="H1641" s="315"/>
      <c r="I1641" s="315"/>
      <c r="J1641" s="315"/>
      <c r="K1641" s="315"/>
      <c r="L1641" s="315"/>
      <c r="M1641" s="315"/>
      <c r="N1641" s="315"/>
      <c r="O1641" s="315"/>
      <c r="P1641" s="315"/>
      <c r="Q1641" s="315"/>
      <c r="R1641" s="315"/>
      <c r="S1641" s="315"/>
      <c r="T1641" s="315"/>
      <c r="U1641" s="315"/>
      <c r="V1641" s="315"/>
      <c r="W1641" s="315"/>
      <c r="X1641" s="315"/>
      <c r="Y1641" s="315"/>
      <c r="Z1641" s="315"/>
      <c r="AA1641" s="315"/>
    </row>
    <row r="1642" spans="1:27" s="303" customFormat="1" ht="16">
      <c r="A1642" s="315"/>
      <c r="B1642" s="315" t="s">
        <v>555</v>
      </c>
      <c r="C1642" s="315"/>
      <c r="D1642" s="315">
        <f>H1559</f>
        <v>15</v>
      </c>
      <c r="E1642" s="315"/>
      <c r="F1642" s="315"/>
      <c r="G1642" s="315"/>
      <c r="H1642" s="315"/>
      <c r="I1642" s="315"/>
      <c r="J1642" s="315"/>
      <c r="K1642" s="315"/>
      <c r="L1642" s="315"/>
      <c r="M1642" s="315"/>
      <c r="N1642" s="315"/>
      <c r="O1642" s="315"/>
      <c r="P1642" s="315"/>
      <c r="Q1642" s="315"/>
      <c r="R1642" s="315"/>
      <c r="S1642" s="315"/>
      <c r="T1642" s="315"/>
      <c r="U1642" s="315"/>
      <c r="V1642" s="315"/>
      <c r="W1642" s="315"/>
      <c r="X1642" s="315"/>
      <c r="Y1642" s="315"/>
      <c r="Z1642" s="315"/>
      <c r="AA1642" s="315"/>
    </row>
    <row r="1643" spans="1:27" s="303" customFormat="1" ht="16">
      <c r="A1643" s="315"/>
      <c r="B1643" s="315" t="s">
        <v>860</v>
      </c>
      <c r="C1643" s="315"/>
      <c r="D1643" s="315">
        <f>H1563</f>
        <v>9</v>
      </c>
      <c r="E1643" s="315"/>
      <c r="F1643" s="315"/>
      <c r="G1643" s="315"/>
      <c r="H1643" s="315"/>
      <c r="I1643" s="315"/>
      <c r="J1643" s="315"/>
      <c r="K1643" s="315"/>
      <c r="L1643" s="315"/>
      <c r="M1643" s="315"/>
      <c r="N1643" s="315"/>
      <c r="O1643" s="315"/>
      <c r="P1643" s="315"/>
      <c r="Q1643" s="315"/>
      <c r="R1643" s="315"/>
      <c r="S1643" s="315"/>
      <c r="T1643" s="315"/>
      <c r="U1643" s="315"/>
      <c r="V1643" s="315"/>
      <c r="W1643" s="315"/>
      <c r="X1643" s="315"/>
      <c r="Y1643" s="315"/>
      <c r="Z1643" s="315"/>
      <c r="AA1643" s="315"/>
    </row>
    <row r="1644" spans="1:27" s="303" customFormat="1" ht="16">
      <c r="A1644" s="315"/>
      <c r="B1644" s="315" t="s">
        <v>871</v>
      </c>
      <c r="C1644" s="315"/>
      <c r="D1644" s="369">
        <f>SUM(D1641:D1643)</f>
        <v>24</v>
      </c>
      <c r="E1644" s="315"/>
      <c r="F1644" s="315"/>
      <c r="G1644" s="315"/>
      <c r="H1644" s="315"/>
      <c r="I1644" s="315"/>
      <c r="J1644" s="315"/>
      <c r="K1644" s="315"/>
      <c r="L1644" s="315"/>
      <c r="M1644" s="315"/>
      <c r="N1644" s="315"/>
      <c r="O1644" s="315"/>
      <c r="P1644" s="315"/>
      <c r="Q1644" s="315"/>
      <c r="R1644" s="315"/>
      <c r="S1644" s="315"/>
      <c r="T1644" s="315"/>
      <c r="U1644" s="315"/>
      <c r="V1644" s="315"/>
      <c r="W1644" s="315"/>
      <c r="X1644" s="315"/>
      <c r="Y1644" s="315"/>
      <c r="Z1644" s="315"/>
      <c r="AA1644" s="315"/>
    </row>
    <row r="1645" spans="1:27" s="303" customFormat="1" ht="16">
      <c r="A1645" s="315"/>
      <c r="B1645" s="315"/>
      <c r="C1645" s="315"/>
      <c r="D1645" s="315"/>
      <c r="E1645" s="315"/>
      <c r="F1645" s="315"/>
      <c r="G1645" s="315"/>
      <c r="H1645" s="315"/>
      <c r="I1645" s="315"/>
      <c r="J1645" s="315"/>
      <c r="K1645" s="315"/>
      <c r="L1645" s="315"/>
      <c r="M1645" s="315"/>
      <c r="N1645" s="315"/>
      <c r="O1645" s="315"/>
      <c r="P1645" s="315"/>
      <c r="Q1645" s="315"/>
      <c r="R1645" s="315"/>
      <c r="S1645" s="315"/>
      <c r="T1645" s="315"/>
      <c r="U1645" s="315"/>
      <c r="V1645" s="315"/>
      <c r="W1645" s="315"/>
      <c r="X1645" s="315"/>
      <c r="Y1645" s="315"/>
      <c r="Z1645" s="315"/>
      <c r="AA1645" s="315"/>
    </row>
    <row r="1646" spans="1:27" s="303" customFormat="1" ht="16">
      <c r="A1646" s="340" t="s">
        <v>912</v>
      </c>
      <c r="B1646" s="340"/>
      <c r="C1646" s="315"/>
      <c r="D1646" s="315"/>
      <c r="E1646" s="315"/>
      <c r="F1646" s="315"/>
      <c r="G1646" s="315"/>
      <c r="H1646" s="315"/>
      <c r="I1646" s="315"/>
      <c r="J1646" s="315"/>
      <c r="K1646" s="315"/>
      <c r="L1646" s="315"/>
      <c r="M1646" s="315"/>
      <c r="N1646" s="315"/>
      <c r="O1646" s="315"/>
      <c r="P1646" s="315"/>
      <c r="Q1646" s="315"/>
      <c r="R1646" s="315"/>
      <c r="S1646" s="315"/>
      <c r="T1646" s="315"/>
      <c r="U1646" s="315"/>
      <c r="V1646" s="315"/>
      <c r="W1646" s="315"/>
      <c r="X1646" s="315"/>
      <c r="Y1646" s="315"/>
      <c r="Z1646" s="315"/>
      <c r="AA1646" s="315"/>
    </row>
    <row r="1647" spans="1:27" s="303" customFormat="1" ht="16">
      <c r="A1647" s="315" t="s">
        <v>913</v>
      </c>
      <c r="B1647" s="315"/>
      <c r="C1647" s="315"/>
      <c r="D1647" s="315"/>
      <c r="E1647" s="315"/>
      <c r="F1647" s="315"/>
      <c r="G1647" s="315"/>
      <c r="H1647" s="315"/>
      <c r="I1647" s="315"/>
      <c r="J1647" s="315"/>
      <c r="K1647" s="315"/>
      <c r="L1647" s="315"/>
      <c r="M1647" s="315"/>
      <c r="N1647" s="315"/>
      <c r="O1647" s="315"/>
      <c r="P1647" s="315"/>
      <c r="Q1647" s="315"/>
      <c r="R1647" s="315"/>
      <c r="S1647" s="315"/>
      <c r="T1647" s="315"/>
      <c r="U1647" s="315"/>
      <c r="V1647" s="315"/>
      <c r="W1647" s="315"/>
      <c r="X1647" s="315"/>
      <c r="Y1647" s="315"/>
      <c r="Z1647" s="315"/>
      <c r="AA1647" s="315"/>
    </row>
    <row r="1648" spans="1:27" s="303" customFormat="1" ht="16">
      <c r="A1648" s="315" t="s">
        <v>914</v>
      </c>
      <c r="B1648" s="315"/>
      <c r="C1648" s="315"/>
      <c r="D1648" s="315"/>
      <c r="E1648" s="315"/>
      <c r="F1648" s="315"/>
      <c r="G1648" s="315"/>
      <c r="H1648" s="315"/>
      <c r="I1648" s="315"/>
      <c r="J1648" s="315"/>
      <c r="K1648" s="315"/>
      <c r="L1648" s="315"/>
      <c r="M1648" s="315"/>
      <c r="N1648" s="315"/>
      <c r="O1648" s="315"/>
      <c r="P1648" s="315"/>
      <c r="Q1648" s="315"/>
      <c r="R1648" s="315"/>
      <c r="S1648" s="315"/>
      <c r="T1648" s="315"/>
      <c r="U1648" s="315"/>
      <c r="V1648" s="315"/>
      <c r="W1648" s="315"/>
      <c r="X1648" s="315"/>
      <c r="Y1648" s="315"/>
      <c r="Z1648" s="315"/>
      <c r="AA1648" s="315"/>
    </row>
    <row r="1649" spans="1:27" s="303" customFormat="1" ht="16">
      <c r="A1649" s="315" t="s">
        <v>915</v>
      </c>
      <c r="B1649" s="315"/>
      <c r="C1649" s="315"/>
      <c r="D1649" s="315"/>
      <c r="E1649" s="315"/>
      <c r="F1649" s="315"/>
      <c r="G1649" s="315"/>
      <c r="H1649" s="315"/>
      <c r="I1649" s="315"/>
      <c r="J1649" s="315"/>
      <c r="K1649" s="315"/>
      <c r="L1649" s="315"/>
      <c r="M1649" s="315"/>
      <c r="N1649" s="315"/>
      <c r="O1649" s="315"/>
      <c r="P1649" s="315"/>
      <c r="Q1649" s="315"/>
      <c r="R1649" s="315"/>
      <c r="S1649" s="315"/>
      <c r="T1649" s="315"/>
      <c r="U1649" s="315"/>
      <c r="V1649" s="315"/>
      <c r="W1649" s="315"/>
      <c r="X1649" s="315"/>
      <c r="Y1649" s="315"/>
      <c r="Z1649" s="315"/>
      <c r="AA1649" s="315"/>
    </row>
    <row r="1650" spans="1:27" s="303" customFormat="1" ht="16">
      <c r="A1650" s="315" t="s">
        <v>916</v>
      </c>
      <c r="B1650" s="315"/>
      <c r="C1650" s="315"/>
      <c r="D1650" s="315"/>
      <c r="E1650" s="315"/>
      <c r="F1650" s="315"/>
      <c r="G1650" s="315"/>
      <c r="H1650" s="315"/>
      <c r="I1650" s="315"/>
      <c r="J1650" s="315"/>
      <c r="K1650" s="315"/>
      <c r="L1650" s="315"/>
      <c r="M1650" s="315"/>
      <c r="N1650" s="315"/>
      <c r="O1650" s="315"/>
      <c r="P1650" s="315"/>
      <c r="Q1650" s="315"/>
      <c r="R1650" s="315"/>
      <c r="S1650" s="315"/>
      <c r="T1650" s="315"/>
      <c r="U1650" s="315"/>
      <c r="V1650" s="315"/>
      <c r="W1650" s="315"/>
      <c r="X1650" s="315"/>
      <c r="Y1650" s="315"/>
      <c r="Z1650" s="315"/>
      <c r="AA1650" s="315"/>
    </row>
    <row r="1651" spans="1:27" s="303" customFormat="1" ht="16">
      <c r="A1651" s="315" t="s">
        <v>917</v>
      </c>
      <c r="B1651" s="315"/>
      <c r="C1651" s="315"/>
      <c r="D1651" s="315"/>
      <c r="E1651" s="315"/>
      <c r="F1651" s="315"/>
      <c r="G1651" s="315"/>
      <c r="H1651" s="315"/>
      <c r="I1651" s="315"/>
      <c r="J1651" s="315"/>
      <c r="K1651" s="315"/>
      <c r="L1651" s="315"/>
      <c r="M1651" s="315"/>
      <c r="N1651" s="315"/>
      <c r="O1651" s="315"/>
      <c r="P1651" s="315"/>
      <c r="Q1651" s="315"/>
      <c r="R1651" s="315"/>
      <c r="S1651" s="315"/>
      <c r="T1651" s="315"/>
      <c r="U1651" s="315"/>
      <c r="V1651" s="315"/>
      <c r="W1651" s="315"/>
      <c r="X1651" s="315"/>
      <c r="Y1651" s="315"/>
      <c r="Z1651" s="315"/>
      <c r="AA1651" s="315"/>
    </row>
    <row r="1652" spans="1:27" s="303" customFormat="1" ht="16">
      <c r="A1652" s="315"/>
      <c r="B1652" s="315"/>
      <c r="C1652" s="315"/>
      <c r="D1652" s="315"/>
      <c r="E1652" s="315"/>
      <c r="F1652" s="315"/>
      <c r="G1652" s="315"/>
      <c r="H1652" s="315"/>
      <c r="I1652" s="315"/>
      <c r="J1652" s="315"/>
      <c r="K1652" s="315"/>
      <c r="L1652" s="315"/>
      <c r="M1652" s="315"/>
      <c r="N1652" s="315"/>
      <c r="O1652" s="315"/>
      <c r="P1652" s="315"/>
      <c r="Q1652" s="315"/>
      <c r="R1652" s="315"/>
      <c r="S1652" s="315"/>
      <c r="T1652" s="315"/>
      <c r="U1652" s="315"/>
      <c r="V1652" s="315"/>
      <c r="W1652" s="315"/>
      <c r="X1652" s="315"/>
      <c r="Y1652" s="315"/>
      <c r="Z1652" s="315"/>
      <c r="AA1652" s="315"/>
    </row>
    <row r="1653" spans="1:27" s="303" customFormat="1" ht="16">
      <c r="A1653" s="315" t="s">
        <v>918</v>
      </c>
      <c r="B1653" s="315"/>
      <c r="C1653" s="315"/>
      <c r="D1653" s="315"/>
      <c r="E1653" s="315"/>
      <c r="F1653" s="315"/>
      <c r="G1653" s="315"/>
      <c r="H1653" s="315"/>
      <c r="I1653" s="315"/>
      <c r="J1653" s="315"/>
      <c r="K1653" s="315"/>
      <c r="L1653" s="315"/>
      <c r="M1653" s="315"/>
      <c r="N1653" s="315"/>
      <c r="O1653" s="315"/>
      <c r="P1653" s="315"/>
      <c r="Q1653" s="315"/>
      <c r="R1653" s="315"/>
      <c r="S1653" s="315"/>
      <c r="T1653" s="315"/>
      <c r="U1653" s="315"/>
      <c r="V1653" s="315"/>
      <c r="W1653" s="315"/>
      <c r="X1653" s="315"/>
      <c r="Y1653" s="315"/>
      <c r="Z1653" s="315"/>
      <c r="AA1653" s="315"/>
    </row>
    <row r="1654" spans="1:27" s="303" customFormat="1" ht="16">
      <c r="A1654" s="315"/>
      <c r="B1654" s="315"/>
      <c r="C1654" s="315"/>
      <c r="D1654" s="315"/>
      <c r="E1654" s="315"/>
      <c r="F1654" s="315"/>
      <c r="G1654" s="315"/>
      <c r="H1654" s="315"/>
      <c r="I1654" s="315"/>
      <c r="J1654" s="315"/>
      <c r="K1654" s="315"/>
      <c r="L1654" s="315"/>
      <c r="M1654" s="315"/>
      <c r="N1654" s="315"/>
      <c r="O1654" s="315"/>
      <c r="P1654" s="315"/>
      <c r="Q1654" s="315"/>
      <c r="R1654" s="315"/>
      <c r="S1654" s="315"/>
      <c r="T1654" s="315"/>
      <c r="U1654" s="315"/>
      <c r="V1654" s="315"/>
      <c r="W1654" s="315"/>
      <c r="X1654" s="315"/>
      <c r="Y1654" s="315"/>
      <c r="Z1654" s="315"/>
      <c r="AA1654" s="315"/>
    </row>
    <row r="1655" spans="1:27" s="303" customFormat="1" ht="16">
      <c r="A1655" s="315"/>
      <c r="B1655" s="315" t="s">
        <v>554</v>
      </c>
      <c r="C1655" s="315"/>
      <c r="D1655" s="315">
        <v>12</v>
      </c>
      <c r="E1655" s="315"/>
      <c r="F1655" s="315"/>
      <c r="G1655" s="315"/>
      <c r="H1655" s="315"/>
      <c r="I1655" s="315"/>
      <c r="J1655" s="315"/>
      <c r="K1655" s="315"/>
      <c r="L1655" s="315"/>
      <c r="M1655" s="315"/>
      <c r="N1655" s="315"/>
      <c r="O1655" s="315"/>
      <c r="P1655" s="315"/>
      <c r="Q1655" s="315"/>
      <c r="R1655" s="315"/>
      <c r="S1655" s="315"/>
      <c r="T1655" s="315"/>
      <c r="U1655" s="315"/>
      <c r="V1655" s="315"/>
      <c r="W1655" s="315"/>
      <c r="X1655" s="315"/>
      <c r="Y1655" s="315"/>
      <c r="Z1655" s="315"/>
      <c r="AA1655" s="315"/>
    </row>
    <row r="1656" spans="1:27" s="303" customFormat="1" ht="16">
      <c r="A1656" s="315"/>
      <c r="B1656" s="315" t="s">
        <v>575</v>
      </c>
      <c r="C1656" s="315"/>
      <c r="D1656" s="315">
        <v>11</v>
      </c>
      <c r="E1656" s="315"/>
      <c r="F1656" s="315"/>
      <c r="G1656" s="315"/>
      <c r="H1656" s="315"/>
      <c r="I1656" s="315"/>
      <c r="J1656" s="315"/>
      <c r="K1656" s="315"/>
      <c r="L1656" s="315"/>
      <c r="M1656" s="315"/>
      <c r="N1656" s="315"/>
      <c r="O1656" s="315"/>
      <c r="P1656" s="315"/>
      <c r="Q1656" s="315"/>
      <c r="R1656" s="315"/>
      <c r="S1656" s="315"/>
      <c r="T1656" s="315"/>
      <c r="U1656" s="315"/>
      <c r="V1656" s="315"/>
      <c r="W1656" s="315"/>
      <c r="X1656" s="315"/>
      <c r="Y1656" s="315"/>
      <c r="Z1656" s="315"/>
      <c r="AA1656" s="315"/>
    </row>
    <row r="1657" spans="1:27" s="303" customFormat="1" ht="16">
      <c r="A1657" s="315"/>
      <c r="B1657" s="315" t="s">
        <v>859</v>
      </c>
      <c r="C1657" s="315"/>
      <c r="D1657" s="315">
        <v>13</v>
      </c>
      <c r="E1657" s="315"/>
      <c r="F1657" s="315"/>
      <c r="G1657" s="315"/>
      <c r="H1657" s="315"/>
      <c r="I1657" s="315"/>
      <c r="J1657" s="315"/>
      <c r="K1657" s="315"/>
      <c r="L1657" s="315"/>
      <c r="M1657" s="315"/>
      <c r="N1657" s="315"/>
      <c r="O1657" s="315"/>
      <c r="P1657" s="315"/>
      <c r="Q1657" s="315"/>
      <c r="R1657" s="315"/>
      <c r="S1657" s="315"/>
      <c r="T1657" s="315"/>
      <c r="U1657" s="315"/>
      <c r="V1657" s="315"/>
      <c r="W1657" s="315"/>
      <c r="X1657" s="315"/>
      <c r="Y1657" s="315"/>
      <c r="Z1657" s="315"/>
      <c r="AA1657" s="315"/>
    </row>
    <row r="1658" spans="1:27" s="303" customFormat="1" ht="16">
      <c r="A1658" s="315"/>
      <c r="B1658" s="315" t="s">
        <v>560</v>
      </c>
      <c r="C1658" s="315"/>
      <c r="D1658" s="369">
        <f>SUM(D1655:D1657)</f>
        <v>36</v>
      </c>
      <c r="E1658" s="315"/>
      <c r="F1658" s="315"/>
      <c r="G1658" s="315"/>
      <c r="H1658" s="315"/>
      <c r="I1658" s="315"/>
      <c r="J1658" s="315"/>
      <c r="K1658" s="315"/>
      <c r="L1658" s="315"/>
      <c r="M1658" s="315"/>
      <c r="N1658" s="315"/>
      <c r="O1658" s="315"/>
      <c r="P1658" s="315"/>
      <c r="Q1658" s="315"/>
      <c r="R1658" s="315"/>
      <c r="S1658" s="315"/>
      <c r="T1658" s="315"/>
      <c r="U1658" s="315"/>
      <c r="V1658" s="315"/>
      <c r="W1658" s="315"/>
      <c r="X1658" s="315"/>
      <c r="Y1658" s="315"/>
      <c r="Z1658" s="315"/>
      <c r="AA1658" s="315"/>
    </row>
    <row r="1659" spans="1:27" s="303" customFormat="1" ht="16">
      <c r="A1659" s="315"/>
      <c r="B1659" s="315"/>
      <c r="C1659" s="315"/>
      <c r="D1659" s="315"/>
      <c r="E1659" s="315"/>
      <c r="F1659" s="315"/>
      <c r="G1659" s="315"/>
      <c r="H1659" s="315"/>
      <c r="I1659" s="315"/>
      <c r="J1659" s="315"/>
      <c r="K1659" s="315"/>
      <c r="L1659" s="315"/>
      <c r="M1659" s="315"/>
      <c r="N1659" s="315"/>
      <c r="O1659" s="315"/>
      <c r="P1659" s="315"/>
      <c r="Q1659" s="315"/>
      <c r="R1659" s="315"/>
      <c r="S1659" s="315"/>
      <c r="T1659" s="315"/>
      <c r="U1659" s="315"/>
      <c r="V1659" s="315"/>
      <c r="W1659" s="315"/>
      <c r="X1659" s="315"/>
      <c r="Y1659" s="315"/>
      <c r="Z1659" s="315"/>
      <c r="AA1659" s="315"/>
    </row>
    <row r="1660" spans="1:27" s="303" customFormat="1" ht="16">
      <c r="A1660" s="340" t="s">
        <v>919</v>
      </c>
      <c r="B1660" s="340"/>
      <c r="C1660" s="315"/>
      <c r="D1660" s="315"/>
      <c r="E1660" s="315"/>
      <c r="F1660" s="315"/>
      <c r="G1660" s="315"/>
      <c r="H1660" s="315"/>
      <c r="I1660" s="315"/>
      <c r="J1660" s="315"/>
      <c r="K1660" s="315"/>
      <c r="L1660" s="315"/>
      <c r="M1660" s="315"/>
      <c r="N1660" s="315"/>
      <c r="O1660" s="315"/>
      <c r="P1660" s="315"/>
      <c r="Q1660" s="315"/>
      <c r="R1660" s="315"/>
      <c r="S1660" s="315"/>
      <c r="T1660" s="315"/>
      <c r="U1660" s="315"/>
      <c r="V1660" s="315"/>
      <c r="W1660" s="315"/>
      <c r="X1660" s="315"/>
      <c r="Y1660" s="315"/>
      <c r="Z1660" s="315"/>
      <c r="AA1660" s="315"/>
    </row>
    <row r="1661" spans="1:27" s="303" customFormat="1" ht="16">
      <c r="A1661" s="315" t="s">
        <v>920</v>
      </c>
      <c r="B1661" s="315"/>
      <c r="C1661" s="315"/>
      <c r="D1661" s="315"/>
      <c r="E1661" s="315"/>
      <c r="F1661" s="315"/>
      <c r="G1661" s="315"/>
      <c r="H1661" s="315"/>
      <c r="I1661" s="315"/>
      <c r="J1661" s="315"/>
      <c r="K1661" s="315"/>
      <c r="L1661" s="315"/>
      <c r="M1661" s="315"/>
      <c r="N1661" s="315"/>
      <c r="O1661" s="315"/>
      <c r="P1661" s="315"/>
      <c r="Q1661" s="315"/>
      <c r="R1661" s="315"/>
      <c r="S1661" s="315"/>
      <c r="T1661" s="315"/>
      <c r="U1661" s="315"/>
      <c r="V1661" s="315"/>
      <c r="W1661" s="315"/>
      <c r="X1661" s="315"/>
      <c r="Y1661" s="315"/>
      <c r="Z1661" s="315"/>
      <c r="AA1661" s="315"/>
    </row>
    <row r="1662" spans="1:27" s="303" customFormat="1" ht="16">
      <c r="A1662" s="315" t="s">
        <v>921</v>
      </c>
      <c r="B1662" s="315"/>
      <c r="C1662" s="315"/>
      <c r="D1662" s="315"/>
      <c r="E1662" s="315"/>
      <c r="F1662" s="315"/>
      <c r="G1662" s="315"/>
      <c r="H1662" s="315"/>
      <c r="I1662" s="315"/>
      <c r="J1662" s="315"/>
      <c r="K1662" s="315"/>
      <c r="L1662" s="315"/>
      <c r="M1662" s="315"/>
      <c r="N1662" s="315"/>
      <c r="O1662" s="315"/>
      <c r="P1662" s="315"/>
      <c r="Q1662" s="315"/>
      <c r="R1662" s="315"/>
      <c r="S1662" s="315"/>
      <c r="T1662" s="315"/>
      <c r="U1662" s="315"/>
      <c r="V1662" s="315"/>
      <c r="W1662" s="315"/>
      <c r="X1662" s="315"/>
      <c r="Y1662" s="315"/>
      <c r="Z1662" s="315"/>
      <c r="AA1662" s="315"/>
    </row>
    <row r="1663" spans="1:27" s="303" customFormat="1" ht="16">
      <c r="A1663" s="315" t="s">
        <v>922</v>
      </c>
      <c r="B1663" s="315"/>
      <c r="C1663" s="315"/>
      <c r="D1663" s="315"/>
      <c r="E1663" s="315"/>
      <c r="F1663" s="315"/>
      <c r="G1663" s="315"/>
      <c r="H1663" s="315"/>
      <c r="I1663" s="315"/>
      <c r="J1663" s="315"/>
      <c r="K1663" s="315"/>
      <c r="L1663" s="315"/>
      <c r="M1663" s="315"/>
      <c r="N1663" s="315"/>
      <c r="O1663" s="315"/>
      <c r="P1663" s="315"/>
      <c r="Q1663" s="315"/>
      <c r="R1663" s="315"/>
      <c r="S1663" s="315"/>
      <c r="T1663" s="315"/>
      <c r="U1663" s="315"/>
      <c r="V1663" s="315"/>
      <c r="W1663" s="315"/>
      <c r="X1663" s="315"/>
      <c r="Y1663" s="315"/>
      <c r="Z1663" s="315"/>
      <c r="AA1663" s="315"/>
    </row>
    <row r="1664" spans="1:27" s="303" customFormat="1" ht="16">
      <c r="A1664" s="315" t="s">
        <v>923</v>
      </c>
      <c r="B1664" s="315"/>
      <c r="C1664" s="315"/>
      <c r="D1664" s="315"/>
      <c r="E1664" s="315"/>
      <c r="F1664" s="315"/>
      <c r="G1664" s="315"/>
      <c r="H1664" s="315"/>
      <c r="I1664" s="315"/>
      <c r="J1664" s="315"/>
      <c r="K1664" s="315"/>
      <c r="L1664" s="315"/>
      <c r="M1664" s="315"/>
      <c r="N1664" s="315"/>
      <c r="O1664" s="315"/>
      <c r="P1664" s="315"/>
      <c r="Q1664" s="315"/>
      <c r="R1664" s="315"/>
      <c r="S1664" s="315"/>
      <c r="T1664" s="315"/>
      <c r="U1664" s="315"/>
      <c r="V1664" s="315"/>
      <c r="W1664" s="315"/>
      <c r="X1664" s="315"/>
      <c r="Y1664" s="315"/>
      <c r="Z1664" s="315"/>
      <c r="AA1664" s="315"/>
    </row>
    <row r="1665" spans="1:27" s="303" customFormat="1" ht="16">
      <c r="A1665" s="315"/>
      <c r="B1665" s="315"/>
      <c r="C1665" s="315"/>
      <c r="D1665" s="315"/>
      <c r="E1665" s="315"/>
      <c r="F1665" s="315"/>
      <c r="G1665" s="315"/>
      <c r="H1665" s="315"/>
      <c r="I1665" s="315"/>
      <c r="J1665" s="315"/>
      <c r="K1665" s="315"/>
      <c r="L1665" s="315"/>
      <c r="M1665" s="315"/>
      <c r="N1665" s="315"/>
      <c r="O1665" s="315"/>
      <c r="P1665" s="315"/>
      <c r="Q1665" s="315"/>
      <c r="R1665" s="315"/>
      <c r="S1665" s="315"/>
      <c r="T1665" s="315"/>
      <c r="U1665" s="315"/>
      <c r="V1665" s="315"/>
      <c r="W1665" s="315"/>
      <c r="X1665" s="315"/>
      <c r="Y1665" s="315"/>
      <c r="Z1665" s="315"/>
      <c r="AA1665" s="315"/>
    </row>
    <row r="1666" spans="1:27" s="303" customFormat="1" ht="16">
      <c r="A1666" s="315"/>
      <c r="B1666" s="315"/>
      <c r="C1666" s="315"/>
      <c r="D1666" s="315"/>
      <c r="E1666" s="315"/>
      <c r="F1666" s="315"/>
      <c r="G1666" s="315"/>
      <c r="H1666" s="315"/>
      <c r="I1666" s="315"/>
      <c r="J1666" s="315"/>
      <c r="K1666" s="315"/>
      <c r="L1666" s="315"/>
      <c r="M1666" s="315"/>
      <c r="N1666" s="315"/>
      <c r="O1666" s="315"/>
      <c r="P1666" s="315"/>
      <c r="Q1666" s="315"/>
      <c r="R1666" s="315"/>
      <c r="S1666" s="315"/>
      <c r="T1666" s="315"/>
      <c r="U1666" s="315"/>
      <c r="V1666" s="315"/>
      <c r="W1666" s="315"/>
      <c r="X1666" s="315"/>
      <c r="Y1666" s="315"/>
      <c r="Z1666" s="315"/>
      <c r="AA1666" s="315"/>
    </row>
    <row r="1667" spans="1:27" s="303" customFormat="1" ht="16">
      <c r="A1667" s="315"/>
      <c r="B1667" s="315"/>
      <c r="C1667" s="315"/>
      <c r="D1667" s="315"/>
      <c r="E1667" s="315"/>
      <c r="F1667" s="315"/>
      <c r="G1667" s="315"/>
      <c r="H1667" s="315"/>
      <c r="I1667" s="315"/>
      <c r="J1667" s="315"/>
      <c r="K1667" s="315"/>
      <c r="L1667" s="315"/>
      <c r="M1667" s="315"/>
      <c r="N1667" s="315"/>
      <c r="O1667" s="315"/>
      <c r="P1667" s="315"/>
      <c r="Q1667" s="315"/>
      <c r="R1667" s="315"/>
      <c r="S1667" s="315"/>
      <c r="T1667" s="315"/>
      <c r="U1667" s="315"/>
      <c r="V1667" s="315"/>
      <c r="W1667" s="315"/>
      <c r="X1667" s="315"/>
      <c r="Y1667" s="315"/>
      <c r="Z1667" s="315"/>
      <c r="AA1667" s="315"/>
    </row>
    <row r="1668" spans="1:27" s="303" customFormat="1" ht="16">
      <c r="A1668" s="315"/>
      <c r="B1668" s="315"/>
      <c r="C1668" s="315"/>
      <c r="D1668" s="315"/>
      <c r="E1668" s="315"/>
      <c r="F1668" s="315"/>
      <c r="G1668" s="315"/>
      <c r="H1668" s="315"/>
      <c r="I1668" s="315"/>
      <c r="J1668" s="315"/>
      <c r="K1668" s="315"/>
      <c r="L1668" s="315"/>
      <c r="M1668" s="315"/>
      <c r="N1668" s="315"/>
      <c r="O1668" s="315"/>
      <c r="P1668" s="315"/>
      <c r="Q1668" s="315"/>
      <c r="R1668" s="315"/>
      <c r="S1668" s="315"/>
      <c r="T1668" s="315"/>
      <c r="U1668" s="315"/>
      <c r="V1668" s="315"/>
      <c r="W1668" s="315"/>
      <c r="X1668" s="315"/>
      <c r="Y1668" s="315"/>
      <c r="Z1668" s="315"/>
      <c r="AA1668" s="315"/>
    </row>
    <row r="1669" spans="1:27" s="303" customFormat="1" ht="16">
      <c r="A1669" s="315"/>
      <c r="B1669" s="436" t="s">
        <v>924</v>
      </c>
      <c r="C1669" s="315"/>
      <c r="D1669" s="315" t="s">
        <v>925</v>
      </c>
      <c r="E1669" s="315"/>
      <c r="F1669" s="315"/>
      <c r="G1669" s="315"/>
      <c r="H1669" s="315"/>
      <c r="I1669" s="315"/>
      <c r="J1669" s="315"/>
      <c r="K1669" s="315"/>
      <c r="L1669" s="315"/>
      <c r="M1669" s="315"/>
      <c r="N1669" s="315"/>
      <c r="O1669" s="315"/>
      <c r="P1669" s="315"/>
      <c r="Q1669" s="315"/>
      <c r="R1669" s="315"/>
      <c r="S1669" s="315"/>
      <c r="T1669" s="315"/>
      <c r="U1669" s="315"/>
      <c r="V1669" s="315"/>
      <c r="W1669" s="315"/>
      <c r="X1669" s="315"/>
      <c r="Y1669" s="315"/>
      <c r="Z1669" s="315"/>
      <c r="AA1669" s="315"/>
    </row>
    <row r="1670" spans="1:27" s="303" customFormat="1" ht="16">
      <c r="A1670" s="315"/>
      <c r="B1670" s="315"/>
      <c r="C1670" s="315"/>
      <c r="D1670" s="315"/>
      <c r="E1670" s="315"/>
      <c r="F1670" s="315"/>
      <c r="G1670" s="315"/>
      <c r="H1670" s="315"/>
      <c r="I1670" s="315"/>
      <c r="J1670" s="315"/>
      <c r="K1670" s="315"/>
      <c r="L1670" s="315"/>
      <c r="M1670" s="315"/>
      <c r="N1670" s="315"/>
      <c r="O1670" s="315"/>
      <c r="P1670" s="315"/>
      <c r="Q1670" s="315"/>
      <c r="R1670" s="315"/>
      <c r="S1670" s="315"/>
      <c r="T1670" s="315"/>
      <c r="U1670" s="315"/>
      <c r="V1670" s="315"/>
      <c r="W1670" s="315"/>
      <c r="X1670" s="315"/>
      <c r="Y1670" s="315"/>
      <c r="Z1670" s="315"/>
      <c r="AA1670" s="315"/>
    </row>
    <row r="1671" spans="1:27" s="303" customFormat="1" ht="16">
      <c r="A1671" s="315"/>
      <c r="B1671" s="315"/>
      <c r="C1671" s="315"/>
      <c r="D1671" s="315"/>
      <c r="E1671" s="315"/>
      <c r="F1671" s="315"/>
      <c r="G1671" s="315"/>
      <c r="H1671" s="315"/>
      <c r="I1671" s="315"/>
      <c r="J1671" s="315"/>
      <c r="K1671" s="315"/>
      <c r="L1671" s="315"/>
      <c r="M1671" s="315"/>
      <c r="N1671" s="315"/>
      <c r="O1671" s="315"/>
      <c r="P1671" s="315"/>
      <c r="Q1671" s="315"/>
      <c r="R1671" s="315"/>
      <c r="S1671" s="315"/>
      <c r="T1671" s="315"/>
      <c r="U1671" s="315"/>
      <c r="V1671" s="315"/>
      <c r="W1671" s="315"/>
      <c r="X1671" s="315"/>
      <c r="Y1671" s="315"/>
      <c r="Z1671" s="315"/>
      <c r="AA1671" s="315"/>
    </row>
    <row r="1672" spans="1:27" s="303" customFormat="1" ht="16">
      <c r="A1672" s="315"/>
      <c r="B1672" s="315"/>
      <c r="C1672" s="315"/>
      <c r="D1672" s="315"/>
      <c r="E1672" s="315"/>
      <c r="F1672" s="315"/>
      <c r="G1672" s="315"/>
      <c r="H1672" s="315"/>
      <c r="I1672" s="315"/>
      <c r="J1672" s="315"/>
      <c r="K1672" s="315"/>
      <c r="L1672" s="315"/>
      <c r="M1672" s="315"/>
      <c r="N1672" s="315"/>
      <c r="O1672" s="315"/>
      <c r="P1672" s="315"/>
      <c r="Q1672" s="315"/>
      <c r="R1672" s="315"/>
      <c r="S1672" s="315"/>
      <c r="T1672" s="315"/>
      <c r="U1672" s="315"/>
      <c r="V1672" s="315"/>
      <c r="W1672" s="315"/>
      <c r="X1672" s="315"/>
      <c r="Y1672" s="315"/>
      <c r="Z1672" s="315"/>
      <c r="AA1672" s="315"/>
    </row>
    <row r="1673" spans="1:27" s="303" customFormat="1" ht="16">
      <c r="A1673" s="315"/>
      <c r="B1673" s="315"/>
      <c r="C1673" s="315"/>
      <c r="D1673" s="315"/>
      <c r="E1673" s="315"/>
      <c r="F1673" s="315"/>
      <c r="G1673" s="315"/>
      <c r="H1673" s="315"/>
      <c r="I1673" s="315"/>
      <c r="J1673" s="315"/>
      <c r="K1673" s="315"/>
      <c r="L1673" s="315"/>
      <c r="M1673" s="315"/>
      <c r="N1673" s="315"/>
      <c r="O1673" s="315"/>
      <c r="P1673" s="315"/>
      <c r="Q1673" s="315"/>
      <c r="R1673" s="315"/>
      <c r="S1673" s="315"/>
      <c r="T1673" s="315"/>
      <c r="U1673" s="315"/>
      <c r="V1673" s="315"/>
      <c r="W1673" s="315"/>
      <c r="X1673" s="315"/>
      <c r="Y1673" s="315"/>
      <c r="Z1673" s="315"/>
      <c r="AA1673" s="315"/>
    </row>
    <row r="1674" spans="1:27" s="303" customFormat="1" ht="16">
      <c r="A1674" s="315"/>
      <c r="B1674" s="315"/>
      <c r="C1674" s="315"/>
      <c r="D1674" s="315"/>
      <c r="E1674" s="315"/>
      <c r="F1674" s="315"/>
      <c r="G1674" s="315"/>
      <c r="H1674" s="315"/>
      <c r="I1674" s="315"/>
      <c r="J1674" s="315"/>
      <c r="K1674" s="315"/>
      <c r="L1674" s="315"/>
      <c r="M1674" s="315"/>
      <c r="N1674" s="315"/>
      <c r="O1674" s="315"/>
      <c r="P1674" s="315"/>
      <c r="Q1674" s="315"/>
      <c r="R1674" s="315"/>
      <c r="S1674" s="315"/>
      <c r="T1674" s="315"/>
      <c r="U1674" s="315"/>
      <c r="V1674" s="315"/>
      <c r="W1674" s="315"/>
      <c r="X1674" s="315"/>
      <c r="Y1674" s="315"/>
      <c r="Z1674" s="315"/>
      <c r="AA1674" s="315"/>
    </row>
    <row r="1675" spans="1:27" s="303" customFormat="1" ht="16">
      <c r="A1675" s="440" t="s">
        <v>924</v>
      </c>
      <c r="B1675" s="315"/>
      <c r="C1675" s="315" t="s">
        <v>925</v>
      </c>
      <c r="D1675" s="315"/>
      <c r="E1675" s="315"/>
      <c r="F1675" s="315"/>
      <c r="G1675" s="315"/>
      <c r="H1675" s="315"/>
      <c r="I1675" s="315"/>
      <c r="J1675" s="315"/>
      <c r="K1675" s="315"/>
      <c r="L1675" s="315"/>
      <c r="M1675" s="315"/>
      <c r="N1675" s="315"/>
      <c r="O1675" s="315"/>
      <c r="P1675" s="315"/>
      <c r="Q1675" s="315"/>
      <c r="R1675" s="315"/>
      <c r="S1675" s="315"/>
      <c r="T1675" s="315"/>
      <c r="U1675" s="315"/>
      <c r="V1675" s="315"/>
      <c r="W1675" s="315"/>
      <c r="X1675" s="315"/>
      <c r="Y1675" s="315"/>
      <c r="Z1675" s="315"/>
      <c r="AA1675" s="315"/>
    </row>
    <row r="1676" spans="1:27" s="303" customFormat="1" ht="16">
      <c r="A1676" s="315"/>
      <c r="B1676" s="315"/>
      <c r="C1676" s="315"/>
      <c r="D1676" s="315"/>
      <c r="E1676" s="315"/>
      <c r="F1676" s="315"/>
      <c r="G1676" s="315"/>
      <c r="H1676" s="315"/>
      <c r="I1676" s="315"/>
      <c r="J1676" s="315"/>
      <c r="K1676" s="315"/>
      <c r="L1676" s="315"/>
      <c r="M1676" s="315"/>
      <c r="N1676" s="315"/>
      <c r="O1676" s="315"/>
      <c r="P1676" s="315"/>
      <c r="Q1676" s="315"/>
      <c r="R1676" s="315"/>
      <c r="S1676" s="315"/>
      <c r="T1676" s="315"/>
      <c r="U1676" s="315"/>
      <c r="V1676" s="315"/>
      <c r="W1676" s="315"/>
      <c r="X1676" s="315"/>
      <c r="Y1676" s="315"/>
      <c r="Z1676" s="315"/>
      <c r="AA1676" s="315"/>
    </row>
    <row r="1677" spans="1:27" s="303" customFormat="1" ht="16">
      <c r="A1677" s="315"/>
      <c r="B1677" s="315"/>
      <c r="C1677" s="315"/>
      <c r="D1677" s="315"/>
      <c r="E1677" s="315"/>
      <c r="F1677" s="315"/>
      <c r="G1677" s="315"/>
      <c r="H1677" s="315"/>
      <c r="I1677" s="315"/>
      <c r="J1677" s="315"/>
      <c r="K1677" s="315"/>
      <c r="L1677" s="315"/>
      <c r="M1677" s="315"/>
      <c r="N1677" s="315"/>
      <c r="O1677" s="315"/>
      <c r="P1677" s="315"/>
      <c r="Q1677" s="315"/>
      <c r="R1677" s="315"/>
      <c r="S1677" s="315"/>
      <c r="T1677" s="315"/>
      <c r="U1677" s="315"/>
      <c r="V1677" s="315"/>
      <c r="W1677" s="315"/>
      <c r="X1677" s="315"/>
      <c r="Y1677" s="315"/>
      <c r="Z1677" s="315"/>
      <c r="AA1677" s="315"/>
    </row>
    <row r="1678" spans="1:27" s="303" customFormat="1" ht="16">
      <c r="A1678" s="315"/>
      <c r="B1678" s="315"/>
      <c r="C1678" s="315"/>
      <c r="D1678" s="315"/>
      <c r="E1678" s="315"/>
      <c r="F1678" s="315"/>
      <c r="G1678" s="315"/>
      <c r="H1678" s="315"/>
      <c r="I1678" s="315"/>
      <c r="J1678" s="315"/>
      <c r="K1678" s="315"/>
      <c r="L1678" s="315"/>
      <c r="M1678" s="315"/>
      <c r="N1678" s="315"/>
      <c r="O1678" s="315"/>
      <c r="P1678" s="315"/>
      <c r="Q1678" s="315"/>
      <c r="R1678" s="315"/>
      <c r="S1678" s="315"/>
      <c r="T1678" s="315"/>
      <c r="U1678" s="315"/>
      <c r="V1678" s="315"/>
      <c r="W1678" s="315"/>
      <c r="X1678" s="315"/>
      <c r="Y1678" s="315"/>
      <c r="Z1678" s="315"/>
      <c r="AA1678" s="315"/>
    </row>
    <row r="1679" spans="1:27" s="303" customFormat="1" ht="16">
      <c r="A1679" s="315"/>
      <c r="B1679" s="315"/>
      <c r="C1679" s="315"/>
      <c r="D1679" s="315"/>
      <c r="E1679" s="315"/>
      <c r="F1679" s="315"/>
      <c r="G1679" s="315"/>
      <c r="H1679" s="315"/>
      <c r="I1679" s="315"/>
      <c r="J1679" s="315"/>
      <c r="K1679" s="315"/>
      <c r="L1679" s="315"/>
      <c r="M1679" s="315"/>
      <c r="N1679" s="315"/>
      <c r="O1679" s="315"/>
      <c r="P1679" s="315"/>
      <c r="Q1679" s="315"/>
      <c r="R1679" s="315"/>
      <c r="S1679" s="315"/>
      <c r="T1679" s="315"/>
      <c r="U1679" s="315"/>
      <c r="V1679" s="315"/>
      <c r="W1679" s="315"/>
      <c r="X1679" s="315"/>
      <c r="Y1679" s="315"/>
      <c r="Z1679" s="315"/>
      <c r="AA1679" s="315"/>
    </row>
    <row r="1680" spans="1:27" s="303" customFormat="1" ht="16">
      <c r="A1680" s="315"/>
      <c r="B1680" s="315"/>
      <c r="C1680" s="315"/>
      <c r="D1680" s="315"/>
      <c r="E1680" s="315"/>
      <c r="F1680" s="315"/>
      <c r="G1680" s="315"/>
      <c r="H1680" s="315"/>
      <c r="I1680" s="315"/>
      <c r="J1680" s="315"/>
      <c r="K1680" s="315"/>
      <c r="L1680" s="315"/>
      <c r="M1680" s="315"/>
      <c r="N1680" s="315"/>
      <c r="O1680" s="315"/>
      <c r="P1680" s="315"/>
      <c r="Q1680" s="315"/>
      <c r="R1680" s="315"/>
      <c r="S1680" s="315"/>
      <c r="T1680" s="315"/>
      <c r="U1680" s="315"/>
      <c r="V1680" s="315"/>
      <c r="W1680" s="315"/>
      <c r="X1680" s="315"/>
      <c r="Y1680" s="315"/>
      <c r="Z1680" s="315"/>
      <c r="AA1680" s="315"/>
    </row>
    <row r="1681" spans="1:27" s="303" customFormat="1" ht="16">
      <c r="A1681" s="315" t="s">
        <v>926</v>
      </c>
      <c r="B1681" s="315"/>
      <c r="C1681" s="315"/>
      <c r="D1681" s="315"/>
      <c r="E1681" s="315"/>
      <c r="F1681" s="315"/>
      <c r="G1681" s="315"/>
      <c r="H1681" s="315"/>
      <c r="I1681" s="315"/>
      <c r="J1681" s="315"/>
      <c r="K1681" s="315"/>
      <c r="L1681" s="315"/>
      <c r="M1681" s="315"/>
      <c r="N1681" s="315"/>
      <c r="O1681" s="315"/>
      <c r="P1681" s="315"/>
      <c r="Q1681" s="315"/>
      <c r="R1681" s="315"/>
      <c r="S1681" s="315"/>
      <c r="T1681" s="315"/>
      <c r="U1681" s="315"/>
      <c r="V1681" s="315"/>
      <c r="W1681" s="315"/>
      <c r="X1681" s="315"/>
      <c r="Y1681" s="315"/>
      <c r="Z1681" s="315"/>
      <c r="AA1681" s="315"/>
    </row>
    <row r="1682" spans="1:27" s="303" customFormat="1" ht="16">
      <c r="A1682" s="315" t="s">
        <v>927</v>
      </c>
      <c r="B1682" s="315"/>
      <c r="C1682" s="315"/>
      <c r="D1682" s="315"/>
      <c r="E1682" s="315"/>
      <c r="F1682" s="315"/>
      <c r="G1682" s="315"/>
      <c r="H1682" s="315"/>
      <c r="I1682" s="315"/>
      <c r="J1682" s="315"/>
      <c r="K1682" s="315"/>
      <c r="L1682" s="315"/>
      <c r="M1682" s="315"/>
      <c r="N1682" s="315"/>
      <c r="O1682" s="315"/>
      <c r="P1682" s="315"/>
      <c r="Q1682" s="315"/>
      <c r="R1682" s="315"/>
      <c r="S1682" s="315"/>
      <c r="T1682" s="315"/>
      <c r="U1682" s="315"/>
      <c r="V1682" s="315"/>
      <c r="W1682" s="315"/>
      <c r="X1682" s="315"/>
      <c r="Y1682" s="315"/>
      <c r="Z1682" s="315"/>
      <c r="AA1682" s="315"/>
    </row>
    <row r="1683" spans="1:27" s="303" customFormat="1" ht="16">
      <c r="A1683" s="315"/>
      <c r="B1683" s="315"/>
      <c r="C1683" s="315"/>
      <c r="D1683" s="315"/>
      <c r="E1683" s="315"/>
      <c r="F1683" s="315"/>
      <c r="G1683" s="315"/>
      <c r="H1683" s="315"/>
      <c r="I1683" s="315"/>
      <c r="J1683" s="315"/>
      <c r="K1683" s="315"/>
      <c r="L1683" s="315"/>
      <c r="M1683" s="315"/>
      <c r="N1683" s="315"/>
      <c r="O1683" s="315"/>
      <c r="P1683" s="315"/>
      <c r="Q1683" s="315"/>
      <c r="R1683" s="315"/>
      <c r="S1683" s="315"/>
      <c r="T1683" s="315"/>
      <c r="U1683" s="315"/>
      <c r="V1683" s="315"/>
      <c r="W1683" s="315"/>
      <c r="X1683" s="315"/>
      <c r="Y1683" s="315"/>
      <c r="Z1683" s="315"/>
      <c r="AA1683" s="315"/>
    </row>
    <row r="1684" spans="1:27" s="303" customFormat="1" ht="16">
      <c r="A1684" s="315"/>
      <c r="B1684" s="315" t="s">
        <v>861</v>
      </c>
      <c r="C1684" s="315"/>
      <c r="E1684" s="315">
        <v>80</v>
      </c>
      <c r="F1684" s="315"/>
      <c r="G1684" s="315"/>
      <c r="H1684" s="315"/>
      <c r="I1684" s="315"/>
      <c r="J1684" s="315"/>
      <c r="K1684" s="315"/>
      <c r="L1684" s="315"/>
      <c r="M1684" s="315"/>
      <c r="N1684" s="315"/>
      <c r="O1684" s="315"/>
      <c r="P1684" s="315"/>
      <c r="Q1684" s="315"/>
      <c r="R1684" s="315"/>
      <c r="S1684" s="315"/>
      <c r="T1684" s="315"/>
      <c r="U1684" s="315"/>
      <c r="V1684" s="315"/>
      <c r="W1684" s="315"/>
      <c r="X1684" s="315"/>
      <c r="Y1684" s="315"/>
      <c r="Z1684" s="315"/>
      <c r="AA1684" s="315"/>
    </row>
    <row r="1685" spans="1:27" s="303" customFormat="1" ht="16">
      <c r="A1685" s="315"/>
      <c r="B1685" s="315" t="s">
        <v>862</v>
      </c>
      <c r="C1685" s="315"/>
      <c r="E1685" s="315">
        <v>15</v>
      </c>
      <c r="F1685" s="315"/>
      <c r="G1685" s="315"/>
      <c r="H1685" s="315"/>
      <c r="I1685" s="315"/>
      <c r="J1685" s="315"/>
      <c r="K1685" s="315"/>
      <c r="L1685" s="315"/>
      <c r="M1685" s="315"/>
      <c r="N1685" s="315"/>
      <c r="O1685" s="315"/>
      <c r="P1685" s="315"/>
      <c r="Q1685" s="315"/>
      <c r="R1685" s="315"/>
      <c r="S1685" s="315"/>
      <c r="T1685" s="315"/>
      <c r="U1685" s="315"/>
      <c r="V1685" s="315"/>
      <c r="W1685" s="315"/>
      <c r="X1685" s="315"/>
      <c r="Y1685" s="315"/>
      <c r="Z1685" s="315"/>
      <c r="AA1685" s="315"/>
    </row>
    <row r="1686" spans="1:27" s="303" customFormat="1" ht="16">
      <c r="A1686" s="315"/>
      <c r="B1686" s="315" t="s">
        <v>582</v>
      </c>
      <c r="C1686" s="315"/>
      <c r="E1686" s="315">
        <v>16</v>
      </c>
      <c r="F1686" s="315"/>
      <c r="G1686" s="315"/>
      <c r="H1686" s="315"/>
      <c r="I1686" s="315"/>
      <c r="J1686" s="315"/>
      <c r="K1686" s="315"/>
      <c r="L1686" s="315"/>
      <c r="M1686" s="315"/>
      <c r="N1686" s="315"/>
      <c r="O1686" s="315"/>
      <c r="P1686" s="315"/>
      <c r="Q1686" s="315"/>
      <c r="R1686" s="315"/>
      <c r="S1686" s="315"/>
      <c r="T1686" s="315"/>
      <c r="U1686" s="315"/>
      <c r="V1686" s="315"/>
      <c r="W1686" s="315"/>
      <c r="X1686" s="315"/>
      <c r="Y1686" s="315"/>
      <c r="Z1686" s="315"/>
      <c r="AA1686" s="315"/>
    </row>
    <row r="1687" spans="1:27" s="303" customFormat="1" ht="16">
      <c r="A1687" s="315"/>
      <c r="B1687" s="315"/>
      <c r="C1687" s="315"/>
      <c r="E1687" s="369">
        <f>SUM(E1684:E1686)</f>
        <v>111</v>
      </c>
      <c r="F1687" s="315"/>
      <c r="G1687" s="315"/>
      <c r="H1687" s="315"/>
      <c r="I1687" s="315"/>
      <c r="J1687" s="315"/>
      <c r="K1687" s="315"/>
      <c r="L1687" s="315"/>
      <c r="M1687" s="315"/>
      <c r="N1687" s="315"/>
      <c r="O1687" s="315"/>
      <c r="P1687" s="315"/>
      <c r="Q1687" s="315"/>
      <c r="R1687" s="315"/>
      <c r="S1687" s="315"/>
      <c r="T1687" s="315"/>
      <c r="U1687" s="315"/>
      <c r="V1687" s="315"/>
      <c r="W1687" s="315"/>
      <c r="X1687" s="315"/>
      <c r="Y1687" s="315"/>
      <c r="Z1687" s="315"/>
      <c r="AA1687" s="315"/>
    </row>
    <row r="1688" spans="1:27" s="303" customFormat="1" ht="16">
      <c r="A1688" s="315"/>
      <c r="B1688" s="315"/>
      <c r="C1688" s="315"/>
      <c r="D1688" s="315"/>
      <c r="E1688" s="315"/>
      <c r="F1688" s="315"/>
      <c r="G1688" s="315"/>
      <c r="H1688" s="315"/>
      <c r="I1688" s="315"/>
      <c r="J1688" s="315"/>
      <c r="K1688" s="315"/>
      <c r="L1688" s="315"/>
      <c r="M1688" s="315"/>
      <c r="N1688" s="315"/>
      <c r="O1688" s="315"/>
      <c r="P1688" s="315"/>
      <c r="Q1688" s="315"/>
      <c r="R1688" s="315"/>
      <c r="S1688" s="315"/>
      <c r="T1688" s="315"/>
      <c r="U1688" s="315"/>
      <c r="V1688" s="315"/>
      <c r="W1688" s="315"/>
      <c r="X1688" s="315"/>
      <c r="Y1688" s="315"/>
      <c r="Z1688" s="315"/>
      <c r="AA1688" s="315"/>
    </row>
    <row r="1689" spans="1:27" s="303" customFormat="1" ht="16">
      <c r="A1689" s="340" t="s">
        <v>928</v>
      </c>
      <c r="B1689" s="340"/>
      <c r="C1689" s="315"/>
      <c r="D1689" s="315"/>
      <c r="E1689" s="315"/>
      <c r="F1689" s="315"/>
      <c r="G1689" s="315"/>
      <c r="H1689" s="315"/>
      <c r="I1689" s="315"/>
      <c r="J1689" s="315"/>
      <c r="K1689" s="315"/>
      <c r="L1689" s="315"/>
      <c r="M1689" s="315"/>
      <c r="N1689" s="315"/>
      <c r="O1689" s="315"/>
      <c r="P1689" s="315"/>
      <c r="Q1689" s="315"/>
      <c r="R1689" s="315"/>
      <c r="S1689" s="315"/>
      <c r="T1689" s="315"/>
      <c r="U1689" s="315"/>
      <c r="V1689" s="315"/>
      <c r="W1689" s="315"/>
      <c r="X1689" s="315"/>
      <c r="Y1689" s="315"/>
      <c r="Z1689" s="315"/>
      <c r="AA1689" s="315"/>
    </row>
    <row r="1690" spans="1:27" s="303" customFormat="1" ht="16">
      <c r="A1690" s="315"/>
      <c r="B1690" s="315"/>
      <c r="C1690" s="315"/>
      <c r="D1690" s="315"/>
      <c r="E1690" s="315"/>
      <c r="F1690" s="315"/>
      <c r="G1690" s="315"/>
      <c r="H1690" s="315"/>
      <c r="I1690" s="315"/>
      <c r="J1690" s="315"/>
      <c r="K1690" s="315"/>
      <c r="L1690" s="315"/>
      <c r="M1690" s="315"/>
      <c r="N1690" s="315"/>
      <c r="O1690" s="315"/>
      <c r="P1690" s="315"/>
      <c r="Q1690" s="315"/>
      <c r="R1690" s="315"/>
      <c r="S1690" s="315"/>
      <c r="T1690" s="315"/>
      <c r="U1690" s="315"/>
      <c r="V1690" s="315"/>
      <c r="W1690" s="315"/>
      <c r="X1690" s="315"/>
      <c r="Y1690" s="315"/>
      <c r="Z1690" s="315"/>
      <c r="AA1690" s="315"/>
    </row>
    <row r="1691" spans="1:27" s="303" customFormat="1" ht="16">
      <c r="A1691" s="315"/>
      <c r="B1691" s="315" t="s">
        <v>929</v>
      </c>
      <c r="C1691" s="315"/>
      <c r="D1691" s="315">
        <v>50</v>
      </c>
      <c r="E1691" s="315"/>
      <c r="F1691" s="315"/>
      <c r="G1691" s="315"/>
      <c r="H1691" s="315"/>
      <c r="I1691" s="315"/>
      <c r="J1691" s="315"/>
      <c r="K1691" s="315"/>
      <c r="L1691" s="315"/>
      <c r="M1691" s="315"/>
      <c r="N1691" s="315"/>
      <c r="O1691" s="315"/>
      <c r="P1691" s="315"/>
      <c r="Q1691" s="315"/>
      <c r="R1691" s="315"/>
      <c r="S1691" s="315"/>
      <c r="T1691" s="315"/>
      <c r="U1691" s="315"/>
      <c r="V1691" s="315"/>
      <c r="W1691" s="315"/>
      <c r="X1691" s="315"/>
      <c r="Y1691" s="315"/>
      <c r="Z1691" s="315"/>
      <c r="AA1691" s="315"/>
    </row>
    <row r="1692" spans="1:27" s="303" customFormat="1" ht="16">
      <c r="A1692" s="315"/>
      <c r="B1692" s="315" t="s">
        <v>849</v>
      </c>
      <c r="C1692" s="315"/>
      <c r="D1692" s="315">
        <v>80</v>
      </c>
      <c r="E1692" s="315"/>
      <c r="F1692" s="315"/>
      <c r="G1692" s="315"/>
      <c r="H1692" s="315"/>
      <c r="I1692" s="315"/>
      <c r="J1692" s="315"/>
      <c r="K1692" s="315"/>
      <c r="L1692" s="315"/>
      <c r="M1692" s="315"/>
      <c r="N1692" s="315"/>
      <c r="O1692" s="315"/>
      <c r="P1692" s="315"/>
      <c r="Q1692" s="315"/>
      <c r="R1692" s="315"/>
      <c r="S1692" s="315"/>
      <c r="T1692" s="315"/>
      <c r="U1692" s="315"/>
      <c r="V1692" s="315"/>
      <c r="W1692" s="315"/>
      <c r="X1692" s="315"/>
      <c r="Y1692" s="315"/>
      <c r="Z1692" s="315"/>
      <c r="AA1692" s="315"/>
    </row>
    <row r="1693" spans="1:27" s="303" customFormat="1" ht="16">
      <c r="A1693" s="315"/>
      <c r="B1693" s="315"/>
      <c r="C1693" s="315"/>
      <c r="D1693" s="369">
        <f>D1691+D1692</f>
        <v>130</v>
      </c>
      <c r="E1693" s="315"/>
      <c r="F1693" s="315"/>
      <c r="G1693" s="315"/>
      <c r="H1693" s="315"/>
      <c r="I1693" s="315"/>
      <c r="J1693" s="315"/>
      <c r="K1693" s="315"/>
      <c r="L1693" s="315"/>
      <c r="M1693" s="315"/>
      <c r="N1693" s="315"/>
      <c r="O1693" s="315"/>
      <c r="P1693" s="315"/>
      <c r="Q1693" s="315"/>
      <c r="R1693" s="315"/>
      <c r="S1693" s="315"/>
      <c r="T1693" s="315"/>
      <c r="U1693" s="315"/>
      <c r="V1693" s="315"/>
      <c r="W1693" s="315"/>
      <c r="X1693" s="315"/>
      <c r="Y1693" s="315"/>
      <c r="Z1693" s="315"/>
      <c r="AA1693" s="315"/>
    </row>
    <row r="1694" spans="1:27" s="303" customFormat="1" ht="16">
      <c r="A1694" s="315"/>
      <c r="B1694" s="315"/>
      <c r="C1694" s="315"/>
      <c r="D1694" s="315"/>
      <c r="E1694" s="315"/>
      <c r="F1694" s="315"/>
      <c r="G1694" s="315"/>
      <c r="H1694" s="315"/>
      <c r="I1694" s="315"/>
      <c r="J1694" s="315"/>
      <c r="K1694" s="315"/>
      <c r="L1694" s="315"/>
      <c r="M1694" s="315"/>
      <c r="N1694" s="315"/>
      <c r="O1694" s="315"/>
      <c r="P1694" s="315"/>
      <c r="Q1694" s="315"/>
      <c r="R1694" s="315"/>
      <c r="S1694" s="315"/>
      <c r="T1694" s="315"/>
      <c r="U1694" s="315"/>
      <c r="V1694" s="315"/>
      <c r="W1694" s="315"/>
      <c r="X1694" s="315"/>
      <c r="Y1694" s="315"/>
      <c r="Z1694" s="315"/>
      <c r="AA1694" s="315"/>
    </row>
    <row r="1695" spans="1:27" s="303" customFormat="1" ht="16">
      <c r="A1695" s="340" t="s">
        <v>930</v>
      </c>
      <c r="B1695" s="340"/>
      <c r="C1695" s="315"/>
      <c r="D1695" s="315"/>
      <c r="E1695" s="315"/>
      <c r="F1695" s="315"/>
      <c r="G1695" s="315"/>
      <c r="H1695" s="315"/>
      <c r="I1695" s="315"/>
      <c r="J1695" s="315"/>
      <c r="K1695" s="315"/>
      <c r="L1695" s="315"/>
      <c r="M1695" s="315"/>
      <c r="N1695" s="315"/>
      <c r="O1695" s="315"/>
      <c r="P1695" s="315"/>
      <c r="Q1695" s="315"/>
      <c r="R1695" s="315"/>
      <c r="S1695" s="315"/>
      <c r="T1695" s="315"/>
      <c r="U1695" s="315"/>
      <c r="V1695" s="315"/>
      <c r="W1695" s="315"/>
      <c r="X1695" s="315"/>
      <c r="Y1695" s="315"/>
      <c r="Z1695" s="315"/>
      <c r="AA1695" s="315"/>
    </row>
    <row r="1696" spans="1:27" s="303" customFormat="1" ht="16">
      <c r="A1696" s="315"/>
      <c r="B1696" s="315"/>
      <c r="C1696" s="315"/>
      <c r="D1696" s="315"/>
      <c r="E1696" s="315"/>
      <c r="F1696" s="315"/>
      <c r="G1696" s="315"/>
      <c r="H1696" s="315"/>
      <c r="I1696" s="315"/>
      <c r="J1696" s="315"/>
      <c r="K1696" s="315"/>
      <c r="L1696" s="315"/>
      <c r="M1696" s="315"/>
      <c r="N1696" s="315"/>
      <c r="O1696" s="315"/>
      <c r="P1696" s="315"/>
      <c r="Q1696" s="315"/>
      <c r="R1696" s="315"/>
      <c r="S1696" s="315"/>
      <c r="T1696" s="315"/>
      <c r="U1696" s="315"/>
      <c r="V1696" s="315"/>
      <c r="W1696" s="315"/>
      <c r="X1696" s="315"/>
      <c r="Y1696" s="315"/>
      <c r="Z1696" s="315"/>
      <c r="AA1696" s="315"/>
    </row>
    <row r="1697" spans="1:27" s="303" customFormat="1" ht="16">
      <c r="A1697" s="315"/>
      <c r="B1697" s="315" t="s">
        <v>931</v>
      </c>
      <c r="C1697" s="315"/>
      <c r="D1697" s="315">
        <f>D1547</f>
        <v>90</v>
      </c>
      <c r="E1697" s="315"/>
      <c r="F1697" s="315"/>
      <c r="G1697" s="315"/>
      <c r="H1697" s="315"/>
      <c r="I1697" s="315"/>
      <c r="J1697" s="315"/>
      <c r="K1697" s="315"/>
      <c r="L1697" s="315"/>
      <c r="M1697" s="315"/>
      <c r="N1697" s="315"/>
      <c r="O1697" s="315"/>
      <c r="P1697" s="315"/>
      <c r="Q1697" s="315"/>
      <c r="R1697" s="315"/>
      <c r="S1697" s="315"/>
      <c r="T1697" s="315"/>
      <c r="U1697" s="315"/>
      <c r="V1697" s="315"/>
      <c r="W1697" s="315"/>
      <c r="X1697" s="315"/>
      <c r="Y1697" s="315"/>
      <c r="Z1697" s="315"/>
      <c r="AA1697" s="315"/>
    </row>
    <row r="1698" spans="1:27" s="303" customFormat="1" ht="16">
      <c r="A1698" s="315"/>
      <c r="B1698" s="315" t="s">
        <v>721</v>
      </c>
      <c r="C1698" s="315"/>
      <c r="D1698" s="315">
        <v>12</v>
      </c>
      <c r="E1698" s="315"/>
      <c r="F1698" s="315"/>
      <c r="G1698" s="315"/>
      <c r="H1698" s="315"/>
      <c r="I1698" s="315"/>
      <c r="J1698" s="315"/>
      <c r="K1698" s="315"/>
      <c r="L1698" s="315"/>
      <c r="M1698" s="315"/>
      <c r="N1698" s="315"/>
      <c r="O1698" s="315"/>
      <c r="P1698" s="315"/>
      <c r="Q1698" s="315"/>
      <c r="R1698" s="315"/>
      <c r="S1698" s="315"/>
      <c r="T1698" s="315"/>
      <c r="U1698" s="315"/>
      <c r="V1698" s="315"/>
      <c r="W1698" s="315"/>
      <c r="X1698" s="315"/>
      <c r="Y1698" s="315"/>
      <c r="Z1698" s="315"/>
      <c r="AA1698" s="315"/>
    </row>
    <row r="1699" spans="1:27" s="303" customFormat="1" ht="16">
      <c r="A1699" s="315"/>
      <c r="B1699" s="315"/>
      <c r="C1699" s="315"/>
      <c r="D1699" s="369">
        <f>D1697+D1698</f>
        <v>102</v>
      </c>
      <c r="E1699" s="315"/>
      <c r="F1699" s="315"/>
      <c r="G1699" s="315"/>
      <c r="H1699" s="315"/>
      <c r="I1699" s="315"/>
      <c r="J1699" s="315"/>
      <c r="K1699" s="315"/>
      <c r="L1699" s="315"/>
      <c r="M1699" s="315"/>
      <c r="N1699" s="315"/>
      <c r="O1699" s="315"/>
      <c r="P1699" s="315"/>
      <c r="Q1699" s="315"/>
      <c r="R1699" s="315"/>
      <c r="S1699" s="315"/>
      <c r="T1699" s="315"/>
      <c r="U1699" s="315"/>
      <c r="V1699" s="315"/>
      <c r="W1699" s="315"/>
      <c r="X1699" s="315"/>
      <c r="Y1699" s="315"/>
      <c r="Z1699" s="315"/>
      <c r="AA1699" s="315"/>
    </row>
    <row r="1700" spans="1:27" s="303" customFormat="1" ht="16">
      <c r="A1700" s="315"/>
      <c r="B1700" s="315"/>
      <c r="C1700" s="315"/>
      <c r="D1700" s="315"/>
      <c r="E1700" s="315"/>
      <c r="F1700" s="315"/>
      <c r="G1700" s="315"/>
      <c r="H1700" s="315"/>
      <c r="I1700" s="315"/>
      <c r="J1700" s="315"/>
      <c r="K1700" s="315"/>
      <c r="L1700" s="315"/>
      <c r="M1700" s="315"/>
      <c r="N1700" s="315"/>
      <c r="O1700" s="315"/>
      <c r="P1700" s="315"/>
      <c r="Q1700" s="315"/>
      <c r="R1700" s="315"/>
      <c r="S1700" s="315"/>
      <c r="T1700" s="315"/>
      <c r="U1700" s="315"/>
      <c r="V1700" s="315"/>
      <c r="W1700" s="315"/>
      <c r="X1700" s="315"/>
      <c r="Y1700" s="315"/>
      <c r="Z1700" s="315"/>
      <c r="AA1700" s="315"/>
    </row>
    <row r="1701" spans="1:27" s="303" customFormat="1" ht="16">
      <c r="A1701" s="340" t="s">
        <v>932</v>
      </c>
      <c r="B1701" s="340"/>
      <c r="C1701" s="315"/>
      <c r="D1701" s="315"/>
      <c r="E1701" s="315"/>
      <c r="F1701" s="315"/>
      <c r="G1701" s="315"/>
      <c r="H1701" s="315"/>
      <c r="I1701" s="315"/>
      <c r="J1701" s="315"/>
      <c r="K1701" s="315"/>
      <c r="L1701" s="315"/>
      <c r="M1701" s="315"/>
      <c r="N1701" s="315"/>
      <c r="O1701" s="315"/>
      <c r="P1701" s="315"/>
      <c r="Q1701" s="315"/>
      <c r="R1701" s="315"/>
      <c r="S1701" s="315"/>
      <c r="T1701" s="315"/>
      <c r="U1701" s="315"/>
      <c r="V1701" s="315"/>
      <c r="W1701" s="315"/>
      <c r="X1701" s="315"/>
      <c r="Y1701" s="315"/>
      <c r="Z1701" s="315"/>
      <c r="AA1701" s="315"/>
    </row>
    <row r="1702" spans="1:27" s="303" customFormat="1" ht="16">
      <c r="A1702" s="315" t="s">
        <v>933</v>
      </c>
      <c r="B1702" s="315"/>
      <c r="C1702" s="315"/>
      <c r="D1702" s="315"/>
      <c r="E1702" s="315"/>
      <c r="F1702" s="315"/>
      <c r="G1702" s="315"/>
      <c r="H1702" s="315"/>
      <c r="I1702" s="315"/>
      <c r="J1702" s="315"/>
      <c r="K1702" s="315"/>
      <c r="L1702" s="315"/>
      <c r="M1702" s="315"/>
      <c r="N1702" s="315"/>
      <c r="O1702" s="315"/>
      <c r="P1702" s="315"/>
      <c r="Q1702" s="315"/>
      <c r="R1702" s="315"/>
      <c r="S1702" s="315"/>
      <c r="T1702" s="315"/>
      <c r="U1702" s="315"/>
      <c r="V1702" s="315"/>
      <c r="W1702" s="315"/>
      <c r="X1702" s="315"/>
      <c r="Y1702" s="315"/>
      <c r="Z1702" s="315"/>
      <c r="AA1702" s="315"/>
    </row>
    <row r="1703" spans="1:27" s="303" customFormat="1" ht="16">
      <c r="A1703" s="315" t="s">
        <v>934</v>
      </c>
      <c r="B1703" s="315"/>
      <c r="C1703" s="315"/>
      <c r="D1703" s="315"/>
      <c r="E1703" s="315"/>
      <c r="F1703" s="315"/>
      <c r="G1703" s="315"/>
      <c r="H1703" s="315"/>
      <c r="I1703" s="315"/>
      <c r="J1703" s="315"/>
      <c r="K1703" s="315"/>
      <c r="L1703" s="315"/>
      <c r="M1703" s="315"/>
      <c r="N1703" s="315"/>
      <c r="O1703" s="315"/>
      <c r="P1703" s="315"/>
      <c r="Q1703" s="315"/>
      <c r="R1703" s="315"/>
      <c r="S1703" s="315"/>
      <c r="T1703" s="315"/>
      <c r="U1703" s="315"/>
      <c r="V1703" s="315"/>
      <c r="W1703" s="315"/>
      <c r="X1703" s="315"/>
      <c r="Y1703" s="315"/>
      <c r="Z1703" s="315"/>
      <c r="AA1703" s="315"/>
    </row>
    <row r="1704" spans="1:27" s="303" customFormat="1" ht="16">
      <c r="A1704" s="315"/>
      <c r="B1704" s="315"/>
      <c r="C1704" s="315"/>
      <c r="D1704" s="315"/>
      <c r="E1704" s="315"/>
      <c r="F1704" s="315"/>
      <c r="G1704" s="315"/>
      <c r="H1704" s="315"/>
      <c r="I1704" s="315"/>
      <c r="J1704" s="315"/>
      <c r="K1704" s="315"/>
      <c r="L1704" s="315"/>
      <c r="M1704" s="315"/>
      <c r="N1704" s="315"/>
      <c r="O1704" s="315"/>
      <c r="P1704" s="315"/>
      <c r="Q1704" s="315"/>
      <c r="R1704" s="315"/>
      <c r="S1704" s="315"/>
      <c r="T1704" s="315"/>
      <c r="U1704" s="315"/>
      <c r="V1704" s="315"/>
      <c r="W1704" s="315"/>
      <c r="X1704" s="315"/>
      <c r="Y1704" s="315"/>
      <c r="Z1704" s="315"/>
      <c r="AA1704" s="315"/>
    </row>
    <row r="1705" spans="1:27" s="303" customFormat="1" ht="16">
      <c r="A1705" s="315"/>
      <c r="B1705" s="315"/>
      <c r="C1705" s="340" t="s">
        <v>711</v>
      </c>
      <c r="D1705" s="340" t="s">
        <v>215</v>
      </c>
      <c r="E1705" s="340" t="s">
        <v>495</v>
      </c>
      <c r="F1705" s="315"/>
      <c r="G1705" s="315"/>
      <c r="H1705" s="315"/>
      <c r="I1705" s="315"/>
      <c r="J1705" s="315"/>
      <c r="K1705" s="315"/>
      <c r="L1705" s="315"/>
      <c r="M1705" s="315"/>
      <c r="N1705" s="315"/>
      <c r="O1705" s="315"/>
      <c r="P1705" s="315"/>
      <c r="Q1705" s="315"/>
      <c r="R1705" s="315"/>
      <c r="S1705" s="315"/>
      <c r="T1705" s="315"/>
      <c r="U1705" s="315"/>
      <c r="V1705" s="315"/>
      <c r="W1705" s="315"/>
      <c r="X1705" s="315"/>
      <c r="Y1705" s="315"/>
      <c r="Z1705" s="315"/>
      <c r="AA1705" s="315"/>
    </row>
    <row r="1706" spans="1:27" s="303" customFormat="1" ht="16">
      <c r="A1706" s="315"/>
      <c r="B1706" s="315" t="s">
        <v>935</v>
      </c>
      <c r="C1706" s="315">
        <f>D1539</f>
        <v>550</v>
      </c>
      <c r="D1706" s="315">
        <f>D1542</f>
        <v>200</v>
      </c>
      <c r="E1706" s="315">
        <f t="shared" ref="E1706:E1707" si="50">C1706+D1706</f>
        <v>750</v>
      </c>
      <c r="F1706" s="315"/>
      <c r="G1706" s="315"/>
      <c r="H1706" s="315"/>
      <c r="I1706" s="315"/>
      <c r="J1706" s="315"/>
      <c r="K1706" s="315"/>
      <c r="L1706" s="315"/>
      <c r="M1706" s="315"/>
      <c r="N1706" s="315"/>
      <c r="O1706" s="315"/>
      <c r="P1706" s="315"/>
      <c r="Q1706" s="315"/>
      <c r="R1706" s="315"/>
      <c r="S1706" s="315"/>
      <c r="T1706" s="315"/>
      <c r="U1706" s="315"/>
      <c r="V1706" s="315"/>
      <c r="W1706" s="315"/>
      <c r="X1706" s="315"/>
      <c r="Y1706" s="315"/>
      <c r="Z1706" s="315"/>
      <c r="AA1706" s="315"/>
    </row>
    <row r="1707" spans="1:27" s="303" customFormat="1" ht="16">
      <c r="A1707" s="315"/>
      <c r="B1707" s="321" t="s">
        <v>936</v>
      </c>
      <c r="C1707" s="325">
        <f>D1540</f>
        <v>-50</v>
      </c>
      <c r="D1707" s="325">
        <f>D1543</f>
        <v>-20</v>
      </c>
      <c r="E1707" s="325">
        <f t="shared" si="50"/>
        <v>-70</v>
      </c>
      <c r="F1707" s="315"/>
      <c r="G1707" s="315"/>
      <c r="H1707" s="315"/>
      <c r="I1707" s="315"/>
      <c r="J1707" s="315"/>
      <c r="K1707" s="315"/>
      <c r="L1707" s="315"/>
      <c r="M1707" s="315"/>
      <c r="N1707" s="315"/>
      <c r="O1707" s="315"/>
      <c r="P1707" s="315"/>
      <c r="Q1707" s="315"/>
      <c r="R1707" s="315"/>
      <c r="S1707" s="315"/>
      <c r="T1707" s="315"/>
      <c r="U1707" s="315"/>
      <c r="V1707" s="315"/>
      <c r="W1707" s="315"/>
      <c r="X1707" s="315"/>
      <c r="Y1707" s="315"/>
      <c r="Z1707" s="315"/>
      <c r="AA1707" s="315"/>
    </row>
    <row r="1708" spans="1:27" s="322" customFormat="1" ht="21">
      <c r="A1708" s="321"/>
      <c r="B1708" s="321" t="s">
        <v>937</v>
      </c>
      <c r="C1708" s="441">
        <f t="shared" ref="C1708:E1708" si="51">C1706+C1707</f>
        <v>500</v>
      </c>
      <c r="D1708" s="441">
        <f t="shared" si="51"/>
        <v>180</v>
      </c>
      <c r="E1708" s="442">
        <f t="shared" si="51"/>
        <v>680</v>
      </c>
      <c r="F1708" s="321" t="s">
        <v>938</v>
      </c>
      <c r="G1708" s="321"/>
      <c r="H1708" s="321"/>
      <c r="I1708" s="321"/>
      <c r="J1708" s="321"/>
      <c r="K1708" s="321"/>
      <c r="L1708" s="321"/>
      <c r="M1708" s="321"/>
      <c r="N1708" s="321"/>
      <c r="O1708" s="321"/>
      <c r="P1708" s="321"/>
      <c r="Q1708" s="321"/>
      <c r="R1708" s="321"/>
      <c r="S1708" s="321"/>
      <c r="T1708" s="321"/>
      <c r="U1708" s="321"/>
      <c r="V1708" s="321"/>
      <c r="W1708" s="321"/>
      <c r="X1708" s="321"/>
      <c r="Y1708" s="321"/>
      <c r="Z1708" s="321"/>
      <c r="AA1708" s="321"/>
    </row>
    <row r="1709" spans="1:27" s="303" customFormat="1" ht="16">
      <c r="A1709" s="315"/>
      <c r="B1709" s="315"/>
      <c r="C1709" s="315"/>
      <c r="D1709" s="315"/>
      <c r="E1709" s="315"/>
      <c r="F1709" s="315" t="s">
        <v>939</v>
      </c>
      <c r="G1709" s="315"/>
      <c r="H1709" s="315"/>
      <c r="I1709" s="315"/>
      <c r="J1709" s="315"/>
      <c r="K1709" s="315"/>
      <c r="L1709" s="315"/>
      <c r="M1709" s="315"/>
      <c r="N1709" s="315"/>
      <c r="O1709" s="315"/>
      <c r="P1709" s="315"/>
      <c r="Q1709" s="315"/>
      <c r="R1709" s="315"/>
      <c r="S1709" s="315"/>
      <c r="T1709" s="315"/>
      <c r="U1709" s="315"/>
      <c r="V1709" s="315"/>
      <c r="W1709" s="315"/>
      <c r="X1709" s="315"/>
      <c r="Y1709" s="315"/>
      <c r="Z1709" s="315"/>
      <c r="AA1709" s="315"/>
    </row>
    <row r="1710" spans="1:27" s="303" customFormat="1" ht="16">
      <c r="A1710" s="340" t="s">
        <v>940</v>
      </c>
      <c r="B1710" s="340"/>
      <c r="C1710" s="315"/>
      <c r="D1710" s="315"/>
      <c r="E1710" s="315"/>
      <c r="F1710" s="315"/>
      <c r="G1710" s="315"/>
      <c r="H1710" s="315"/>
      <c r="I1710" s="315"/>
      <c r="J1710" s="315"/>
      <c r="K1710" s="315"/>
      <c r="L1710" s="315"/>
      <c r="M1710" s="315"/>
      <c r="N1710" s="315"/>
      <c r="O1710" s="315"/>
      <c r="P1710" s="315"/>
      <c r="Q1710" s="315"/>
      <c r="R1710" s="315"/>
      <c r="S1710" s="315"/>
      <c r="T1710" s="315"/>
      <c r="U1710" s="315"/>
      <c r="V1710" s="315"/>
      <c r="W1710" s="315"/>
      <c r="X1710" s="315"/>
      <c r="Y1710" s="315"/>
      <c r="Z1710" s="315"/>
      <c r="AA1710" s="315"/>
    </row>
    <row r="1711" spans="1:27" s="303" customFormat="1" ht="16">
      <c r="A1711" s="315" t="s">
        <v>941</v>
      </c>
      <c r="B1711" s="315"/>
      <c r="C1711" s="315"/>
      <c r="D1711" s="315"/>
      <c r="E1711" s="315"/>
      <c r="F1711" s="315"/>
      <c r="G1711" s="315"/>
      <c r="H1711" s="315"/>
      <c r="I1711" s="315"/>
      <c r="J1711" s="315"/>
      <c r="K1711" s="315"/>
      <c r="L1711" s="315"/>
      <c r="M1711" s="315"/>
      <c r="N1711" s="315"/>
      <c r="O1711" s="315"/>
      <c r="P1711" s="315"/>
      <c r="Q1711" s="315"/>
      <c r="R1711" s="315"/>
      <c r="S1711" s="315"/>
      <c r="T1711" s="315"/>
      <c r="U1711" s="315"/>
      <c r="V1711" s="315"/>
      <c r="W1711" s="315"/>
      <c r="X1711" s="315"/>
      <c r="Y1711" s="315"/>
      <c r="Z1711" s="315"/>
      <c r="AA1711" s="315"/>
    </row>
    <row r="1712" spans="1:27" s="303" customFormat="1" ht="16">
      <c r="A1712" s="315"/>
      <c r="B1712" s="315"/>
      <c r="C1712" s="315"/>
      <c r="D1712" s="315"/>
      <c r="E1712" s="315"/>
      <c r="F1712" s="315"/>
      <c r="G1712" s="315"/>
      <c r="H1712" s="315"/>
      <c r="I1712" s="315"/>
      <c r="J1712" s="315"/>
      <c r="K1712" s="315"/>
      <c r="L1712" s="315"/>
      <c r="M1712" s="315"/>
      <c r="N1712" s="315"/>
      <c r="O1712" s="315"/>
      <c r="P1712" s="315"/>
      <c r="Q1712" s="315"/>
      <c r="R1712" s="315"/>
      <c r="S1712" s="315"/>
      <c r="T1712" s="315"/>
      <c r="U1712" s="315"/>
      <c r="V1712" s="315"/>
      <c r="W1712" s="315"/>
      <c r="X1712" s="315"/>
      <c r="Y1712" s="315"/>
      <c r="Z1712" s="315"/>
      <c r="AA1712" s="315"/>
    </row>
    <row r="1713" spans="1:27" s="303" customFormat="1" ht="16">
      <c r="A1713" s="315"/>
      <c r="B1713" s="315" t="s">
        <v>552</v>
      </c>
      <c r="C1713" s="315"/>
      <c r="D1713" s="315">
        <f>E1548</f>
        <v>120</v>
      </c>
      <c r="E1713" s="315"/>
      <c r="F1713" s="315"/>
      <c r="G1713" s="315"/>
      <c r="H1713" s="315"/>
      <c r="I1713" s="315"/>
      <c r="J1713" s="315"/>
      <c r="K1713" s="315"/>
      <c r="L1713" s="315"/>
      <c r="M1713" s="315"/>
      <c r="N1713" s="315"/>
      <c r="O1713" s="315"/>
      <c r="P1713" s="315"/>
      <c r="Q1713" s="315"/>
      <c r="R1713" s="315"/>
      <c r="S1713" s="315"/>
      <c r="T1713" s="315"/>
      <c r="U1713" s="315"/>
      <c r="V1713" s="315"/>
      <c r="W1713" s="315"/>
      <c r="X1713" s="315"/>
      <c r="Y1713" s="315"/>
      <c r="Z1713" s="315"/>
      <c r="AA1713" s="315"/>
    </row>
    <row r="1714" spans="1:27" s="303" customFormat="1" ht="16">
      <c r="A1714" s="315"/>
      <c r="B1714" s="315" t="s">
        <v>719</v>
      </c>
      <c r="C1714" s="315"/>
      <c r="D1714" s="315">
        <v>33</v>
      </c>
      <c r="E1714" s="315"/>
      <c r="F1714" s="315"/>
      <c r="G1714" s="315"/>
      <c r="H1714" s="315"/>
      <c r="I1714" s="315"/>
      <c r="J1714" s="315"/>
      <c r="K1714" s="315"/>
      <c r="L1714" s="315"/>
      <c r="M1714" s="315"/>
      <c r="N1714" s="315"/>
      <c r="O1714" s="315"/>
      <c r="P1714" s="315"/>
      <c r="Q1714" s="315"/>
      <c r="R1714" s="315"/>
      <c r="S1714" s="315"/>
      <c r="T1714" s="315"/>
      <c r="U1714" s="315"/>
      <c r="V1714" s="315"/>
      <c r="W1714" s="315"/>
      <c r="X1714" s="315"/>
      <c r="Y1714" s="315"/>
      <c r="Z1714" s="315"/>
      <c r="AA1714" s="315"/>
    </row>
    <row r="1715" spans="1:27" s="303" customFormat="1" ht="16">
      <c r="A1715" s="315"/>
      <c r="B1715" s="315"/>
      <c r="C1715" s="315"/>
      <c r="D1715" s="369">
        <f>D1713+D1714</f>
        <v>153</v>
      </c>
      <c r="E1715" s="315"/>
      <c r="F1715" s="315"/>
      <c r="G1715" s="315"/>
      <c r="H1715" s="315"/>
      <c r="I1715" s="315"/>
      <c r="J1715" s="315"/>
      <c r="K1715" s="315"/>
      <c r="L1715" s="315"/>
      <c r="M1715" s="315"/>
      <c r="N1715" s="315"/>
      <c r="O1715" s="315"/>
      <c r="P1715" s="315"/>
      <c r="Q1715" s="315"/>
      <c r="R1715" s="315"/>
      <c r="S1715" s="315"/>
      <c r="T1715" s="315"/>
      <c r="U1715" s="315"/>
      <c r="V1715" s="315"/>
      <c r="W1715" s="315"/>
      <c r="X1715" s="315"/>
      <c r="Y1715" s="315"/>
      <c r="Z1715" s="315"/>
      <c r="AA1715" s="315"/>
    </row>
    <row r="1716" spans="1:27" s="303" customFormat="1" ht="16">
      <c r="A1716" s="315"/>
      <c r="B1716" s="315"/>
      <c r="C1716" s="315"/>
      <c r="D1716" s="315"/>
      <c r="E1716" s="315"/>
      <c r="F1716" s="315"/>
      <c r="G1716" s="315"/>
      <c r="H1716" s="315"/>
      <c r="I1716" s="315"/>
      <c r="J1716" s="315"/>
      <c r="K1716" s="315"/>
      <c r="L1716" s="315"/>
      <c r="M1716" s="315"/>
      <c r="N1716" s="315"/>
      <c r="O1716" s="315"/>
      <c r="P1716" s="315"/>
      <c r="Q1716" s="315"/>
      <c r="R1716" s="315"/>
      <c r="S1716" s="315"/>
      <c r="T1716" s="315"/>
      <c r="U1716" s="315"/>
      <c r="V1716" s="315"/>
      <c r="W1716" s="315"/>
      <c r="X1716" s="315"/>
      <c r="Y1716" s="315"/>
      <c r="Z1716" s="315"/>
      <c r="AA1716" s="315"/>
    </row>
    <row r="1717" spans="1:27" s="303" customFormat="1" ht="16">
      <c r="A1717" s="315"/>
      <c r="B1717" s="315"/>
      <c r="C1717" s="315"/>
      <c r="D1717" s="315"/>
      <c r="E1717" s="315"/>
      <c r="F1717" s="315"/>
      <c r="G1717" s="315"/>
      <c r="H1717" s="315"/>
      <c r="I1717" s="315"/>
      <c r="J1717" s="315"/>
      <c r="K1717" s="315"/>
      <c r="L1717" s="315"/>
      <c r="M1717" s="315"/>
      <c r="N1717" s="315"/>
      <c r="O1717" s="315"/>
      <c r="P1717" s="315"/>
      <c r="Q1717" s="315"/>
      <c r="R1717" s="315"/>
      <c r="S1717" s="315"/>
      <c r="T1717" s="315"/>
      <c r="U1717" s="315"/>
      <c r="V1717" s="315"/>
      <c r="W1717" s="315"/>
      <c r="X1717" s="315"/>
      <c r="Y1717" s="315"/>
      <c r="Z1717" s="315"/>
      <c r="AA1717" s="315"/>
    </row>
    <row r="1718" spans="1:27" s="303" customFormat="1" ht="16">
      <c r="A1718" s="315"/>
      <c r="B1718" s="315"/>
      <c r="C1718" s="315"/>
      <c r="D1718" s="315"/>
      <c r="E1718" s="315"/>
      <c r="F1718" s="315"/>
      <c r="G1718" s="315"/>
      <c r="H1718" s="315"/>
      <c r="I1718" s="315"/>
      <c r="J1718" s="315"/>
      <c r="K1718" s="315"/>
      <c r="L1718" s="315"/>
      <c r="M1718" s="315"/>
      <c r="N1718" s="315"/>
      <c r="O1718" s="315"/>
      <c r="P1718" s="315"/>
      <c r="Q1718" s="315"/>
      <c r="R1718" s="315"/>
      <c r="S1718" s="315"/>
      <c r="T1718" s="315"/>
      <c r="U1718" s="315"/>
      <c r="V1718" s="315"/>
      <c r="W1718" s="315"/>
      <c r="X1718" s="315"/>
      <c r="Y1718" s="315"/>
      <c r="Z1718" s="315"/>
      <c r="AA1718" s="315"/>
    </row>
    <row r="1719" spans="1:27" s="303" customFormat="1" ht="16">
      <c r="A1719" s="315"/>
      <c r="B1719" s="315"/>
      <c r="C1719" s="315"/>
      <c r="D1719" s="315"/>
      <c r="E1719" s="315"/>
      <c r="F1719" s="315"/>
      <c r="G1719" s="315"/>
      <c r="H1719" s="315"/>
      <c r="I1719" s="315"/>
      <c r="J1719" s="315"/>
      <c r="K1719" s="315"/>
      <c r="L1719" s="315"/>
      <c r="M1719" s="315"/>
      <c r="N1719" s="315"/>
      <c r="O1719" s="315"/>
      <c r="P1719" s="315"/>
      <c r="Q1719" s="315"/>
      <c r="R1719" s="315"/>
      <c r="S1719" s="315"/>
      <c r="T1719" s="315"/>
      <c r="U1719" s="315"/>
      <c r="V1719" s="315"/>
      <c r="W1719" s="315"/>
      <c r="X1719" s="315"/>
      <c r="Y1719" s="315"/>
      <c r="Z1719" s="315"/>
      <c r="AA1719" s="315"/>
    </row>
    <row r="1720" spans="1:27" s="303" customFormat="1" ht="16">
      <c r="A1720" s="315"/>
      <c r="B1720" s="315"/>
      <c r="C1720" s="315"/>
      <c r="D1720" s="315"/>
      <c r="E1720" s="315"/>
      <c r="F1720" s="315"/>
      <c r="G1720" s="315"/>
      <c r="H1720" s="315"/>
      <c r="I1720" s="315"/>
      <c r="J1720" s="315"/>
      <c r="K1720" s="315"/>
      <c r="L1720" s="315"/>
      <c r="M1720" s="315"/>
      <c r="N1720" s="315"/>
      <c r="O1720" s="315"/>
      <c r="P1720" s="315"/>
      <c r="Q1720" s="315"/>
      <c r="R1720" s="315"/>
      <c r="S1720" s="315"/>
      <c r="T1720" s="315"/>
      <c r="U1720" s="315"/>
      <c r="V1720" s="315"/>
      <c r="W1720" s="315"/>
      <c r="X1720" s="315"/>
      <c r="Y1720" s="315"/>
      <c r="Z1720" s="315"/>
      <c r="AA1720" s="315"/>
    </row>
    <row r="1721" spans="1:27" s="303" customFormat="1" ht="16">
      <c r="A1721" s="315"/>
      <c r="B1721" s="315"/>
      <c r="C1721" s="315"/>
      <c r="D1721" s="315"/>
      <c r="E1721" s="315"/>
      <c r="F1721" s="315"/>
      <c r="G1721" s="315"/>
      <c r="H1721" s="315"/>
      <c r="I1721" s="315"/>
      <c r="J1721" s="315"/>
      <c r="K1721" s="315"/>
      <c r="L1721" s="315"/>
      <c r="M1721" s="315"/>
      <c r="N1721" s="315"/>
      <c r="O1721" s="315"/>
      <c r="P1721" s="315"/>
      <c r="Q1721" s="315"/>
      <c r="R1721" s="315"/>
      <c r="S1721" s="315"/>
      <c r="T1721" s="315"/>
      <c r="U1721" s="315"/>
      <c r="V1721" s="315"/>
      <c r="W1721" s="315"/>
      <c r="X1721" s="315"/>
      <c r="Y1721" s="315"/>
      <c r="Z1721" s="315"/>
      <c r="AA1721" s="315"/>
    </row>
    <row r="1722" spans="1:27" s="303" customFormat="1" ht="16">
      <c r="A1722" s="315"/>
      <c r="B1722" s="315"/>
      <c r="C1722" s="315"/>
      <c r="D1722" s="315"/>
      <c r="E1722" s="315"/>
      <c r="F1722" s="315"/>
      <c r="G1722" s="315"/>
      <c r="H1722" s="315"/>
      <c r="I1722" s="315"/>
      <c r="J1722" s="315"/>
      <c r="K1722" s="315"/>
      <c r="L1722" s="315"/>
      <c r="M1722" s="315"/>
      <c r="N1722" s="315"/>
      <c r="O1722" s="315"/>
      <c r="P1722" s="315"/>
      <c r="Q1722" s="315"/>
      <c r="R1722" s="315"/>
      <c r="S1722" s="315"/>
      <c r="T1722" s="315"/>
      <c r="U1722" s="315"/>
      <c r="V1722" s="315"/>
      <c r="W1722" s="315"/>
      <c r="X1722" s="315"/>
      <c r="Y1722" s="315"/>
      <c r="Z1722" s="315"/>
      <c r="AA1722" s="315"/>
    </row>
    <row r="1723" spans="1:27" s="303" customFormat="1" ht="16">
      <c r="A1723" s="315"/>
      <c r="B1723" s="315"/>
      <c r="C1723" s="315"/>
      <c r="D1723" s="315"/>
      <c r="E1723" s="315"/>
      <c r="F1723" s="315"/>
      <c r="G1723" s="315"/>
      <c r="H1723" s="315"/>
      <c r="I1723" s="315"/>
      <c r="J1723" s="315"/>
      <c r="K1723" s="315"/>
      <c r="L1723" s="315"/>
      <c r="M1723" s="315"/>
      <c r="N1723" s="315"/>
      <c r="O1723" s="315"/>
      <c r="P1723" s="315"/>
      <c r="Q1723" s="315"/>
      <c r="R1723" s="315"/>
      <c r="S1723" s="315"/>
      <c r="T1723" s="315"/>
      <c r="U1723" s="315"/>
      <c r="V1723" s="315"/>
      <c r="W1723" s="315"/>
      <c r="X1723" s="315"/>
      <c r="Y1723" s="315"/>
      <c r="Z1723" s="315"/>
      <c r="AA1723" s="315"/>
    </row>
    <row r="1724" spans="1:27" s="303" customFormat="1" ht="16">
      <c r="A1724" s="315"/>
      <c r="B1724" s="315"/>
      <c r="C1724" s="315"/>
      <c r="D1724" s="315"/>
      <c r="E1724" s="315"/>
      <c r="F1724" s="315"/>
      <c r="G1724" s="315"/>
      <c r="H1724" s="315"/>
      <c r="I1724" s="315"/>
      <c r="J1724" s="315"/>
      <c r="K1724" s="315"/>
      <c r="L1724" s="315"/>
      <c r="M1724" s="315"/>
      <c r="N1724" s="315"/>
      <c r="O1724" s="315"/>
      <c r="P1724" s="315"/>
      <c r="Q1724" s="315"/>
      <c r="R1724" s="315"/>
      <c r="S1724" s="315"/>
      <c r="T1724" s="315"/>
      <c r="U1724" s="315"/>
      <c r="V1724" s="315"/>
      <c r="W1724" s="315"/>
      <c r="X1724" s="315"/>
      <c r="Y1724" s="315"/>
      <c r="Z1724" s="315"/>
      <c r="AA1724" s="315"/>
    </row>
    <row r="1725" spans="1:27" s="303" customFormat="1" ht="16">
      <c r="A1725" s="315"/>
      <c r="B1725" s="315"/>
      <c r="C1725" s="315"/>
      <c r="D1725" s="315"/>
      <c r="E1725" s="315"/>
      <c r="F1725" s="315"/>
      <c r="G1725" s="315"/>
      <c r="H1725" s="315"/>
      <c r="I1725" s="315"/>
      <c r="J1725" s="315"/>
      <c r="K1725" s="315"/>
      <c r="L1725" s="315"/>
      <c r="M1725" s="315"/>
      <c r="N1725" s="315"/>
      <c r="O1725" s="315"/>
      <c r="P1725" s="315"/>
      <c r="Q1725" s="315"/>
      <c r="R1725" s="315"/>
      <c r="S1725" s="315"/>
      <c r="T1725" s="315"/>
      <c r="U1725" s="315"/>
      <c r="V1725" s="315"/>
      <c r="W1725" s="315"/>
      <c r="X1725" s="315"/>
      <c r="Y1725" s="315"/>
      <c r="Z1725" s="315"/>
      <c r="AA1725" s="315"/>
    </row>
    <row r="1726" spans="1:27" s="303" customFormat="1" ht="16">
      <c r="A1726" s="315"/>
      <c r="B1726" s="315"/>
      <c r="C1726" s="315"/>
      <c r="D1726" s="315"/>
      <c r="E1726" s="315"/>
      <c r="F1726" s="315"/>
      <c r="G1726" s="315"/>
      <c r="H1726" s="315"/>
      <c r="I1726" s="315"/>
      <c r="J1726" s="315"/>
      <c r="K1726" s="315"/>
      <c r="L1726" s="315"/>
      <c r="M1726" s="315"/>
      <c r="N1726" s="315"/>
      <c r="O1726" s="315"/>
      <c r="P1726" s="315"/>
      <c r="Q1726" s="315"/>
      <c r="R1726" s="315"/>
      <c r="S1726" s="315"/>
      <c r="T1726" s="315"/>
      <c r="U1726" s="315"/>
      <c r="V1726" s="315"/>
      <c r="W1726" s="315"/>
      <c r="X1726" s="315"/>
      <c r="Y1726" s="315"/>
      <c r="Z1726" s="315"/>
      <c r="AA1726" s="315"/>
    </row>
    <row r="1727" spans="1:27" s="303" customFormat="1" ht="16">
      <c r="A1727" s="315"/>
      <c r="B1727" s="315"/>
      <c r="C1727" s="315"/>
      <c r="D1727" s="315"/>
      <c r="E1727" s="315"/>
      <c r="F1727" s="315"/>
      <c r="G1727" s="315"/>
      <c r="H1727" s="315"/>
      <c r="I1727" s="315"/>
      <c r="J1727" s="315"/>
      <c r="K1727" s="315"/>
      <c r="L1727" s="315"/>
      <c r="M1727" s="315"/>
      <c r="N1727" s="315"/>
      <c r="O1727" s="315"/>
      <c r="P1727" s="315"/>
      <c r="Q1727" s="315"/>
      <c r="R1727" s="315"/>
      <c r="S1727" s="315"/>
      <c r="T1727" s="315"/>
      <c r="U1727" s="315"/>
      <c r="V1727" s="315"/>
      <c r="W1727" s="315"/>
      <c r="X1727" s="315"/>
      <c r="Y1727" s="315"/>
      <c r="Z1727" s="315"/>
      <c r="AA1727" s="315"/>
    </row>
    <row r="1728" spans="1:27" s="303" customFormat="1" ht="16">
      <c r="A1728" s="315"/>
      <c r="B1728" s="315"/>
      <c r="C1728" s="315"/>
      <c r="D1728" s="315"/>
      <c r="E1728" s="315"/>
      <c r="F1728" s="315"/>
      <c r="G1728" s="315"/>
      <c r="H1728" s="315"/>
      <c r="I1728" s="315"/>
      <c r="J1728" s="315"/>
      <c r="K1728" s="315"/>
      <c r="L1728" s="315"/>
      <c r="M1728" s="315"/>
      <c r="N1728" s="315"/>
      <c r="O1728" s="315"/>
      <c r="P1728" s="315"/>
      <c r="Q1728" s="315"/>
      <c r="R1728" s="315"/>
      <c r="S1728" s="315"/>
      <c r="T1728" s="315"/>
      <c r="U1728" s="315"/>
      <c r="V1728" s="315"/>
      <c r="W1728" s="315"/>
      <c r="X1728" s="315"/>
      <c r="Y1728" s="315"/>
      <c r="Z1728" s="315"/>
      <c r="AA1728" s="315"/>
    </row>
    <row r="1729" spans="1:27" s="303" customFormat="1" ht="16">
      <c r="A1729" s="315"/>
      <c r="B1729" s="315"/>
      <c r="C1729" s="315"/>
      <c r="D1729" s="315"/>
      <c r="E1729" s="315"/>
      <c r="F1729" s="315"/>
      <c r="G1729" s="315"/>
      <c r="H1729" s="315"/>
      <c r="I1729" s="315"/>
      <c r="J1729" s="315"/>
      <c r="K1729" s="315"/>
      <c r="L1729" s="315"/>
      <c r="M1729" s="315"/>
      <c r="N1729" s="315"/>
      <c r="O1729" s="315"/>
      <c r="P1729" s="315"/>
      <c r="Q1729" s="315"/>
      <c r="R1729" s="315"/>
      <c r="S1729" s="315"/>
      <c r="T1729" s="315"/>
      <c r="U1729" s="315"/>
      <c r="V1729" s="315"/>
      <c r="W1729" s="315"/>
      <c r="X1729" s="315"/>
      <c r="Y1729" s="315"/>
      <c r="Z1729" s="315"/>
      <c r="AA1729" s="315"/>
    </row>
    <row r="1730" spans="1:27" s="303" customFormat="1" ht="16">
      <c r="A1730" s="315"/>
      <c r="B1730" s="315"/>
      <c r="C1730" s="315"/>
      <c r="D1730" s="315"/>
      <c r="E1730" s="315"/>
      <c r="F1730" s="315"/>
      <c r="G1730" s="315"/>
      <c r="H1730" s="315"/>
      <c r="I1730" s="315"/>
      <c r="J1730" s="315"/>
      <c r="K1730" s="315"/>
      <c r="L1730" s="315"/>
      <c r="M1730" s="315"/>
      <c r="N1730" s="315"/>
      <c r="O1730" s="315"/>
      <c r="P1730" s="315"/>
      <c r="Q1730" s="315"/>
      <c r="R1730" s="315"/>
      <c r="S1730" s="315"/>
      <c r="T1730" s="315"/>
      <c r="U1730" s="315"/>
      <c r="V1730" s="315"/>
      <c r="W1730" s="315"/>
      <c r="X1730" s="315"/>
      <c r="Y1730" s="315"/>
      <c r="Z1730" s="315"/>
      <c r="AA1730" s="315"/>
    </row>
    <row r="1731" spans="1:27" s="303" customFormat="1" ht="16">
      <c r="A1731" s="315"/>
      <c r="B1731" s="315"/>
      <c r="C1731" s="315"/>
      <c r="D1731" s="315"/>
      <c r="E1731" s="315"/>
      <c r="F1731" s="315"/>
      <c r="G1731" s="315"/>
      <c r="H1731" s="315"/>
      <c r="I1731" s="315"/>
      <c r="J1731" s="315"/>
      <c r="K1731" s="315"/>
      <c r="L1731" s="315"/>
      <c r="M1731" s="315"/>
      <c r="N1731" s="315"/>
      <c r="O1731" s="315"/>
      <c r="P1731" s="315"/>
      <c r="Q1731" s="315"/>
      <c r="R1731" s="315"/>
      <c r="S1731" s="315"/>
      <c r="T1731" s="315"/>
      <c r="U1731" s="315"/>
      <c r="V1731" s="315"/>
      <c r="W1731" s="315"/>
      <c r="X1731" s="315"/>
      <c r="Y1731" s="315"/>
      <c r="Z1731" s="315"/>
      <c r="AA1731" s="315"/>
    </row>
    <row r="1732" spans="1:27" s="303" customFormat="1" ht="16">
      <c r="A1732" s="315"/>
      <c r="B1732" s="315"/>
      <c r="C1732" s="315"/>
      <c r="D1732" s="315"/>
      <c r="E1732" s="315"/>
      <c r="F1732" s="315"/>
      <c r="G1732" s="315"/>
      <c r="H1732" s="315"/>
      <c r="I1732" s="315"/>
      <c r="J1732" s="315"/>
      <c r="K1732" s="315"/>
      <c r="L1732" s="315"/>
      <c r="M1732" s="315"/>
      <c r="N1732" s="315"/>
      <c r="O1732" s="315"/>
      <c r="P1732" s="315"/>
      <c r="Q1732" s="315"/>
      <c r="R1732" s="315"/>
      <c r="S1732" s="315"/>
      <c r="T1732" s="315"/>
      <c r="U1732" s="315"/>
      <c r="V1732" s="315"/>
      <c r="W1732" s="315"/>
      <c r="X1732" s="315"/>
      <c r="Y1732" s="315"/>
      <c r="Z1732" s="315"/>
      <c r="AA1732" s="315"/>
    </row>
    <row r="1733" spans="1:27" s="303" customFormat="1" ht="16">
      <c r="A1733" s="315"/>
      <c r="B1733" s="315"/>
      <c r="C1733" s="315"/>
      <c r="D1733" s="315"/>
      <c r="E1733" s="315"/>
      <c r="F1733" s="315"/>
      <c r="G1733" s="315"/>
      <c r="H1733" s="315"/>
      <c r="I1733" s="315"/>
      <c r="J1733" s="315"/>
      <c r="K1733" s="315"/>
      <c r="L1733" s="315"/>
      <c r="M1733" s="315"/>
      <c r="N1733" s="315"/>
      <c r="O1733" s="315"/>
      <c r="P1733" s="315"/>
      <c r="Q1733" s="315"/>
      <c r="R1733" s="315"/>
      <c r="S1733" s="315"/>
      <c r="T1733" s="315"/>
      <c r="U1733" s="315"/>
      <c r="V1733" s="315"/>
      <c r="W1733" s="315"/>
      <c r="X1733" s="315"/>
      <c r="Y1733" s="315"/>
      <c r="Z1733" s="315"/>
      <c r="AA1733" s="315"/>
    </row>
    <row r="1734" spans="1:27" s="303" customFormat="1" ht="16">
      <c r="A1734" s="315"/>
      <c r="B1734" s="315"/>
      <c r="C1734" s="315"/>
      <c r="D1734" s="315"/>
      <c r="E1734" s="315"/>
      <c r="F1734" s="315"/>
      <c r="G1734" s="315"/>
      <c r="H1734" s="315"/>
      <c r="I1734" s="315"/>
      <c r="J1734" s="315"/>
      <c r="K1734" s="315"/>
      <c r="L1734" s="315"/>
      <c r="M1734" s="315"/>
      <c r="N1734" s="315"/>
      <c r="O1734" s="315"/>
      <c r="P1734" s="315"/>
      <c r="Q1734" s="315"/>
      <c r="R1734" s="315"/>
      <c r="S1734" s="315"/>
      <c r="T1734" s="315"/>
      <c r="U1734" s="315"/>
      <c r="V1734" s="315"/>
      <c r="W1734" s="315"/>
      <c r="X1734" s="315"/>
      <c r="Y1734" s="315"/>
      <c r="Z1734" s="315"/>
      <c r="AA1734" s="315"/>
    </row>
    <row r="1735" spans="1:27" s="303" customFormat="1" ht="16">
      <c r="A1735" s="315"/>
      <c r="B1735" s="315"/>
      <c r="C1735" s="315"/>
      <c r="D1735" s="315"/>
      <c r="E1735" s="315"/>
      <c r="F1735" s="315"/>
      <c r="G1735" s="315"/>
      <c r="H1735" s="315"/>
      <c r="I1735" s="315"/>
      <c r="J1735" s="315"/>
      <c r="K1735" s="315"/>
      <c r="L1735" s="315"/>
      <c r="M1735" s="315"/>
      <c r="N1735" s="315"/>
      <c r="O1735" s="315"/>
      <c r="P1735" s="315"/>
      <c r="Q1735" s="315"/>
      <c r="R1735" s="315"/>
      <c r="S1735" s="315"/>
      <c r="T1735" s="315"/>
      <c r="U1735" s="315"/>
      <c r="V1735" s="315"/>
      <c r="W1735" s="315"/>
      <c r="X1735" s="315"/>
      <c r="Y1735" s="315"/>
      <c r="Z1735" s="315"/>
      <c r="AA1735" s="315"/>
    </row>
    <row r="1736" spans="1:27" s="303" customFormat="1" ht="16">
      <c r="A1736" s="315"/>
      <c r="B1736" s="315"/>
      <c r="C1736" s="315"/>
      <c r="D1736" s="315"/>
      <c r="E1736" s="315"/>
      <c r="F1736" s="315"/>
      <c r="G1736" s="315"/>
      <c r="H1736" s="315"/>
      <c r="I1736" s="315"/>
      <c r="J1736" s="315"/>
      <c r="K1736" s="315"/>
      <c r="L1736" s="315"/>
      <c r="M1736" s="315"/>
      <c r="N1736" s="315"/>
      <c r="O1736" s="315"/>
      <c r="P1736" s="315"/>
      <c r="Q1736" s="315"/>
      <c r="R1736" s="315"/>
      <c r="S1736" s="315"/>
      <c r="T1736" s="315"/>
      <c r="U1736" s="315"/>
      <c r="V1736" s="315"/>
      <c r="W1736" s="315"/>
      <c r="X1736" s="315"/>
      <c r="Y1736" s="315"/>
      <c r="Z1736" s="315"/>
      <c r="AA1736" s="315"/>
    </row>
    <row r="1737" spans="1:27" s="303" customFormat="1" ht="16">
      <c r="A1737" s="315"/>
      <c r="B1737" s="315"/>
      <c r="C1737" s="315"/>
      <c r="D1737" s="315"/>
      <c r="E1737" s="315"/>
      <c r="F1737" s="315"/>
      <c r="G1737" s="315"/>
      <c r="H1737" s="315"/>
      <c r="I1737" s="315"/>
      <c r="J1737" s="315"/>
      <c r="K1737" s="315"/>
      <c r="L1737" s="315"/>
      <c r="M1737" s="315"/>
      <c r="N1737" s="315"/>
      <c r="O1737" s="315"/>
      <c r="P1737" s="315"/>
      <c r="Q1737" s="315"/>
      <c r="R1737" s="315"/>
      <c r="S1737" s="315"/>
      <c r="T1737" s="315"/>
      <c r="U1737" s="315"/>
      <c r="V1737" s="315"/>
      <c r="W1737" s="315"/>
      <c r="X1737" s="315"/>
      <c r="Y1737" s="315"/>
      <c r="Z1737" s="315"/>
      <c r="AA1737" s="315"/>
    </row>
    <row r="1738" spans="1:27" s="303" customFormat="1" ht="16">
      <c r="A1738" s="315"/>
      <c r="B1738" s="315"/>
      <c r="C1738" s="315"/>
      <c r="D1738" s="315"/>
      <c r="E1738" s="315"/>
      <c r="F1738" s="315"/>
      <c r="G1738" s="315"/>
      <c r="H1738" s="315"/>
      <c r="I1738" s="315"/>
      <c r="J1738" s="315"/>
      <c r="K1738" s="315"/>
      <c r="L1738" s="315"/>
      <c r="M1738" s="315"/>
      <c r="N1738" s="315"/>
      <c r="O1738" s="315"/>
      <c r="P1738" s="315"/>
      <c r="Q1738" s="315"/>
      <c r="R1738" s="315"/>
      <c r="S1738" s="315"/>
      <c r="T1738" s="315"/>
      <c r="U1738" s="315"/>
      <c r="V1738" s="315"/>
      <c r="W1738" s="315"/>
      <c r="X1738" s="315"/>
      <c r="Y1738" s="315"/>
      <c r="Z1738" s="315"/>
      <c r="AA1738" s="315"/>
    </row>
    <row r="1739" spans="1:27" s="303" customFormat="1" ht="16">
      <c r="A1739" s="315"/>
      <c r="B1739" s="315"/>
      <c r="C1739" s="315"/>
      <c r="D1739" s="315"/>
      <c r="E1739" s="315"/>
      <c r="F1739" s="315"/>
      <c r="G1739" s="315"/>
      <c r="H1739" s="315"/>
      <c r="I1739" s="315"/>
      <c r="J1739" s="315"/>
      <c r="K1739" s="315"/>
      <c r="L1739" s="315"/>
      <c r="M1739" s="315"/>
      <c r="N1739" s="315"/>
      <c r="O1739" s="315"/>
      <c r="P1739" s="315"/>
      <c r="Q1739" s="315"/>
      <c r="R1739" s="315"/>
      <c r="S1739" s="315"/>
      <c r="T1739" s="315"/>
      <c r="U1739" s="315"/>
      <c r="V1739" s="315"/>
      <c r="W1739" s="315"/>
      <c r="X1739" s="315"/>
      <c r="Y1739" s="315"/>
      <c r="Z1739" s="315"/>
      <c r="AA1739" s="315"/>
    </row>
    <row r="1740" spans="1:27" s="303" customFormat="1" ht="16">
      <c r="A1740" s="315"/>
      <c r="B1740" s="315"/>
      <c r="C1740" s="315"/>
      <c r="D1740" s="315"/>
      <c r="E1740" s="315"/>
      <c r="F1740" s="315"/>
      <c r="G1740" s="315"/>
      <c r="H1740" s="315"/>
      <c r="I1740" s="315"/>
      <c r="J1740" s="315"/>
      <c r="K1740" s="315"/>
      <c r="L1740" s="315"/>
      <c r="M1740" s="315"/>
      <c r="N1740" s="315"/>
      <c r="O1740" s="315"/>
      <c r="P1740" s="315"/>
      <c r="Q1740" s="315"/>
      <c r="R1740" s="315"/>
      <c r="S1740" s="315"/>
      <c r="T1740" s="315"/>
      <c r="U1740" s="315"/>
      <c r="V1740" s="315"/>
      <c r="W1740" s="315"/>
      <c r="X1740" s="315"/>
      <c r="Y1740" s="315"/>
      <c r="Z1740" s="315"/>
      <c r="AA1740" s="315"/>
    </row>
    <row r="1741" spans="1:27" s="303" customFormat="1" ht="16">
      <c r="A1741" s="315"/>
      <c r="B1741" s="315"/>
      <c r="C1741" s="315"/>
      <c r="D1741" s="315"/>
      <c r="E1741" s="315"/>
      <c r="F1741" s="315"/>
      <c r="G1741" s="315"/>
      <c r="H1741" s="315"/>
      <c r="I1741" s="315"/>
      <c r="J1741" s="315"/>
      <c r="K1741" s="315"/>
      <c r="L1741" s="315"/>
      <c r="M1741" s="315"/>
      <c r="N1741" s="315"/>
      <c r="O1741" s="315"/>
      <c r="P1741" s="315"/>
      <c r="Q1741" s="315"/>
      <c r="R1741" s="315"/>
      <c r="S1741" s="315"/>
      <c r="T1741" s="315"/>
      <c r="U1741" s="315"/>
      <c r="V1741" s="315"/>
      <c r="W1741" s="315"/>
      <c r="X1741" s="315"/>
      <c r="Y1741" s="315"/>
      <c r="Z1741" s="315"/>
      <c r="AA1741" s="315"/>
    </row>
    <row r="1742" spans="1:27" s="303" customFormat="1" ht="16">
      <c r="A1742" s="315"/>
      <c r="B1742" s="315"/>
      <c r="C1742" s="315"/>
      <c r="D1742" s="315"/>
      <c r="E1742" s="315"/>
      <c r="F1742" s="315"/>
      <c r="G1742" s="315"/>
      <c r="H1742" s="315"/>
      <c r="I1742" s="315"/>
      <c r="J1742" s="315"/>
      <c r="K1742" s="315"/>
      <c r="L1742" s="315"/>
      <c r="M1742" s="315"/>
      <c r="N1742" s="315"/>
      <c r="O1742" s="315"/>
      <c r="P1742" s="315"/>
      <c r="Q1742" s="315"/>
      <c r="R1742" s="315"/>
      <c r="S1742" s="315"/>
      <c r="T1742" s="315"/>
      <c r="U1742" s="315"/>
      <c r="V1742" s="315"/>
      <c r="W1742" s="315"/>
      <c r="X1742" s="315"/>
      <c r="Y1742" s="315"/>
      <c r="Z1742" s="315"/>
      <c r="AA1742" s="315"/>
    </row>
    <row r="1743" spans="1:27" s="303" customFormat="1" ht="16">
      <c r="A1743" s="315"/>
      <c r="B1743" s="315"/>
      <c r="C1743" s="315"/>
      <c r="D1743" s="315"/>
      <c r="E1743" s="315"/>
      <c r="F1743" s="315"/>
      <c r="G1743" s="315"/>
      <c r="H1743" s="315"/>
      <c r="I1743" s="315"/>
      <c r="J1743" s="315"/>
      <c r="K1743" s="315"/>
      <c r="L1743" s="315"/>
      <c r="M1743" s="315"/>
      <c r="N1743" s="315"/>
      <c r="O1743" s="315"/>
      <c r="P1743" s="315"/>
      <c r="Q1743" s="315"/>
      <c r="R1743" s="315"/>
      <c r="S1743" s="315"/>
      <c r="T1743" s="315"/>
      <c r="U1743" s="315"/>
      <c r="V1743" s="315"/>
      <c r="W1743" s="315"/>
      <c r="X1743" s="315"/>
      <c r="Y1743" s="315"/>
      <c r="Z1743" s="315"/>
      <c r="AA1743" s="315"/>
    </row>
    <row r="1744" spans="1:27" s="303" customFormat="1" ht="16">
      <c r="A1744" s="315"/>
      <c r="B1744" s="315"/>
      <c r="C1744" s="315"/>
      <c r="D1744" s="315"/>
      <c r="E1744" s="315"/>
      <c r="F1744" s="315"/>
      <c r="G1744" s="315"/>
      <c r="H1744" s="315"/>
      <c r="I1744" s="315"/>
      <c r="J1744" s="315"/>
      <c r="K1744" s="315"/>
      <c r="L1744" s="315"/>
      <c r="M1744" s="315"/>
      <c r="N1744" s="315"/>
      <c r="O1744" s="315"/>
      <c r="P1744" s="315"/>
      <c r="Q1744" s="315"/>
      <c r="R1744" s="315"/>
      <c r="S1744" s="315"/>
      <c r="T1744" s="315"/>
      <c r="U1744" s="315"/>
      <c r="V1744" s="315"/>
      <c r="W1744" s="315"/>
      <c r="X1744" s="315"/>
      <c r="Y1744" s="315"/>
      <c r="Z1744" s="315"/>
      <c r="AA1744" s="315"/>
    </row>
    <row r="1745" spans="1:27" s="303" customFormat="1" ht="16">
      <c r="A1745" s="315"/>
      <c r="B1745" s="315"/>
      <c r="C1745" s="315"/>
      <c r="D1745" s="315"/>
      <c r="E1745" s="315"/>
      <c r="F1745" s="315"/>
      <c r="G1745" s="315"/>
      <c r="H1745" s="315"/>
      <c r="I1745" s="315"/>
      <c r="J1745" s="315"/>
      <c r="K1745" s="315"/>
      <c r="L1745" s="315"/>
      <c r="M1745" s="315"/>
      <c r="N1745" s="315"/>
      <c r="O1745" s="315"/>
      <c r="P1745" s="315"/>
      <c r="Q1745" s="315"/>
      <c r="R1745" s="315"/>
      <c r="S1745" s="315"/>
      <c r="T1745" s="315"/>
      <c r="U1745" s="315"/>
      <c r="V1745" s="315"/>
      <c r="W1745" s="315"/>
      <c r="X1745" s="315"/>
      <c r="Y1745" s="315"/>
      <c r="Z1745" s="315"/>
      <c r="AA1745" s="315"/>
    </row>
    <row r="1746" spans="1:27" s="303" customFormat="1" ht="16">
      <c r="A1746" s="315"/>
      <c r="B1746" s="315"/>
      <c r="C1746" s="315"/>
      <c r="D1746" s="315"/>
      <c r="E1746" s="315"/>
      <c r="F1746" s="315"/>
      <c r="G1746" s="315"/>
      <c r="H1746" s="315"/>
      <c r="I1746" s="315"/>
      <c r="J1746" s="315"/>
      <c r="K1746" s="315"/>
      <c r="L1746" s="315"/>
      <c r="M1746" s="315"/>
      <c r="N1746" s="315"/>
      <c r="O1746" s="315"/>
      <c r="P1746" s="315"/>
      <c r="Q1746" s="315"/>
      <c r="R1746" s="315"/>
      <c r="S1746" s="315"/>
      <c r="T1746" s="315"/>
      <c r="U1746" s="315"/>
      <c r="V1746" s="315"/>
      <c r="W1746" s="315"/>
      <c r="X1746" s="315"/>
      <c r="Y1746" s="315"/>
      <c r="Z1746" s="315"/>
      <c r="AA1746" s="315"/>
    </row>
  </sheetData>
  <mergeCells count="36">
    <mergeCell ref="A80:H80"/>
    <mergeCell ref="C108:D108"/>
    <mergeCell ref="A293:A294"/>
    <mergeCell ref="A295:A297"/>
    <mergeCell ref="A309:A310"/>
    <mergeCell ref="D117:E117"/>
    <mergeCell ref="B120:G120"/>
    <mergeCell ref="C106:E106"/>
    <mergeCell ref="C107:E107"/>
    <mergeCell ref="A228:A229"/>
    <mergeCell ref="A230:A231"/>
    <mergeCell ref="A235:A236"/>
    <mergeCell ref="A237:A238"/>
    <mergeCell ref="I845:M845"/>
    <mergeCell ref="C845:F845"/>
    <mergeCell ref="B223:C223"/>
    <mergeCell ref="J246:J248"/>
    <mergeCell ref="A311:A313"/>
    <mergeCell ref="A345:A348"/>
    <mergeCell ref="F872:J872"/>
    <mergeCell ref="A917:I917"/>
    <mergeCell ref="A980:B980"/>
    <mergeCell ref="A981:B981"/>
    <mergeCell ref="A983:B983"/>
    <mergeCell ref="A984:B984"/>
    <mergeCell ref="A985:B985"/>
    <mergeCell ref="C1066:D1066"/>
    <mergeCell ref="C1067:D1067"/>
    <mergeCell ref="C1069:D1069"/>
    <mergeCell ref="A1464:M1464"/>
    <mergeCell ref="D1596:E1596"/>
    <mergeCell ref="C1070:D1070"/>
    <mergeCell ref="C1071:D1071"/>
    <mergeCell ref="A1206:M1206"/>
    <mergeCell ref="E1252:F1252"/>
    <mergeCell ref="E1292:F1292"/>
  </mergeCells>
  <conditionalFormatting sqref="J4">
    <cfRule type="notContainsBlanks" dxfId="0" priority="1">
      <formula>LEN(TRIM(J4))&gt;0</formula>
    </cfRule>
  </conditionalFormatting>
  <hyperlinks>
    <hyperlink ref="F8" r:id="rId1" xr:uid="{B22C54FD-44B4-C840-B1FE-0428763CAA28}"/>
  </hyperlinks>
  <pageMargins left="0.7" right="0.7" top="0.75" bottom="0.75" header="0.3" footer="0.3"/>
  <ignoredErrors>
    <ignoredError sqref="C877 C879" formula="1"/>
  </ignoredErrors>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C715D6-96FA-3B44-B379-5DA51CA07A0E}">
  <dimension ref="A1:L337"/>
  <sheetViews>
    <sheetView rightToLeft="1" zoomScale="273" zoomScaleNormal="350" workbookViewId="0">
      <selection activeCell="E229" sqref="E229"/>
    </sheetView>
  </sheetViews>
  <sheetFormatPr baseColWidth="10" defaultRowHeight="13"/>
  <cols>
    <col min="1" max="1" width="10.83203125" style="3"/>
    <col min="2" max="2" width="12.33203125" style="3" customWidth="1"/>
    <col min="3" max="16384" width="10.83203125" style="3"/>
  </cols>
  <sheetData>
    <row r="1" spans="1:8" ht="16">
      <c r="A1" s="691" t="s">
        <v>964</v>
      </c>
      <c r="B1" s="691"/>
      <c r="C1" s="691"/>
      <c r="D1" s="691"/>
      <c r="E1" s="691"/>
      <c r="F1" s="691"/>
      <c r="G1" s="691"/>
      <c r="H1" s="691"/>
    </row>
    <row r="3" spans="1:8">
      <c r="A3" s="3" t="s">
        <v>965</v>
      </c>
    </row>
    <row r="4" spans="1:8">
      <c r="A4" s="3" t="s">
        <v>966</v>
      </c>
    </row>
    <row r="6" spans="1:8">
      <c r="A6" s="444" t="s">
        <v>967</v>
      </c>
      <c r="B6" s="445"/>
      <c r="C6" s="445"/>
      <c r="D6" s="445"/>
      <c r="E6" s="445"/>
      <c r="F6" s="445"/>
      <c r="G6" s="445"/>
      <c r="H6" s="445"/>
    </row>
    <row r="7" spans="1:8">
      <c r="A7" s="3" t="s">
        <v>968</v>
      </c>
    </row>
    <row r="8" spans="1:8">
      <c r="A8" s="3" t="s">
        <v>969</v>
      </c>
    </row>
    <row r="9" spans="1:8">
      <c r="A9" s="3" t="s">
        <v>970</v>
      </c>
    </row>
    <row r="10" spans="1:8">
      <c r="A10" s="3" t="s">
        <v>971</v>
      </c>
    </row>
    <row r="11" spans="1:8">
      <c r="A11" s="3" t="s">
        <v>972</v>
      </c>
    </row>
    <row r="12" spans="1:8">
      <c r="A12" s="3" t="s">
        <v>973</v>
      </c>
    </row>
    <row r="14" spans="1:8">
      <c r="C14" s="3" t="s">
        <v>790</v>
      </c>
      <c r="D14" s="449">
        <v>100000</v>
      </c>
    </row>
    <row r="15" spans="1:8">
      <c r="C15" s="3" t="s">
        <v>974</v>
      </c>
      <c r="D15" s="449">
        <v>-20000</v>
      </c>
      <c r="E15" s="3" t="s">
        <v>975</v>
      </c>
    </row>
    <row r="16" spans="1:8">
      <c r="C16" s="3" t="s">
        <v>845</v>
      </c>
      <c r="D16" s="450">
        <f>D14+D15</f>
        <v>80000</v>
      </c>
      <c r="E16" s="3" t="s">
        <v>976</v>
      </c>
    </row>
    <row r="18" spans="1:8">
      <c r="A18" s="3" t="s">
        <v>977</v>
      </c>
    </row>
    <row r="19" spans="1:8">
      <c r="A19" s="3" t="s">
        <v>978</v>
      </c>
    </row>
    <row r="20" spans="1:8">
      <c r="A20" s="3" t="s">
        <v>979</v>
      </c>
    </row>
    <row r="21" spans="1:8">
      <c r="A21" s="3" t="s">
        <v>980</v>
      </c>
    </row>
    <row r="23" spans="1:8">
      <c r="A23" s="3" t="s">
        <v>981</v>
      </c>
    </row>
    <row r="25" spans="1:8">
      <c r="A25" s="444" t="s">
        <v>982</v>
      </c>
      <c r="B25" s="445"/>
      <c r="C25" s="445"/>
      <c r="D25" s="445"/>
      <c r="E25" s="445"/>
      <c r="F25" s="445"/>
      <c r="G25" s="445"/>
      <c r="H25" s="445"/>
    </row>
    <row r="26" spans="1:8">
      <c r="A26" s="3" t="s">
        <v>983</v>
      </c>
    </row>
    <row r="27" spans="1:8">
      <c r="A27" s="3" t="s">
        <v>984</v>
      </c>
    </row>
    <row r="28" spans="1:8">
      <c r="A28" s="3" t="s">
        <v>985</v>
      </c>
    </row>
    <row r="29" spans="1:8">
      <c r="A29" s="3" t="s">
        <v>986</v>
      </c>
    </row>
    <row r="31" spans="1:8">
      <c r="A31" s="3" t="s">
        <v>987</v>
      </c>
    </row>
    <row r="32" spans="1:8">
      <c r="A32" s="3" t="s">
        <v>988</v>
      </c>
    </row>
    <row r="33" spans="1:9">
      <c r="A33" s="3" t="s">
        <v>989</v>
      </c>
    </row>
    <row r="34" spans="1:9">
      <c r="A34" s="3" t="s">
        <v>990</v>
      </c>
    </row>
    <row r="35" spans="1:9">
      <c r="A35" s="3" t="s">
        <v>991</v>
      </c>
    </row>
    <row r="37" spans="1:9">
      <c r="A37" s="3" t="s">
        <v>992</v>
      </c>
    </row>
    <row r="38" spans="1:9">
      <c r="A38" s="3" t="s">
        <v>993</v>
      </c>
    </row>
    <row r="39" spans="1:9">
      <c r="A39" s="3" t="s">
        <v>994</v>
      </c>
    </row>
    <row r="40" spans="1:9">
      <c r="A40" s="3" t="s">
        <v>995</v>
      </c>
    </row>
    <row r="42" spans="1:9">
      <c r="A42" s="3" t="s">
        <v>999</v>
      </c>
    </row>
    <row r="43" spans="1:9">
      <c r="A43" s="3" t="s">
        <v>1000</v>
      </c>
    </row>
    <row r="44" spans="1:9">
      <c r="A44" s="3" t="s">
        <v>1001</v>
      </c>
    </row>
    <row r="45" spans="1:9">
      <c r="A45" s="3" t="s">
        <v>1008</v>
      </c>
    </row>
    <row r="46" spans="1:9">
      <c r="A46" s="3" t="s">
        <v>1009</v>
      </c>
    </row>
    <row r="48" spans="1:9">
      <c r="A48" s="467" t="s">
        <v>1048</v>
      </c>
      <c r="B48" s="467"/>
      <c r="C48" s="443" t="s">
        <v>131</v>
      </c>
      <c r="D48" s="443"/>
      <c r="E48" s="443"/>
      <c r="F48" s="443"/>
      <c r="G48" s="443" t="s">
        <v>196</v>
      </c>
      <c r="H48" s="443" t="s">
        <v>78</v>
      </c>
      <c r="I48" s="443"/>
    </row>
    <row r="49" spans="1:9">
      <c r="C49" s="452" t="s">
        <v>66</v>
      </c>
      <c r="D49" s="452" t="s">
        <v>790</v>
      </c>
      <c r="E49" s="452" t="s">
        <v>996</v>
      </c>
      <c r="F49" s="452" t="s">
        <v>997</v>
      </c>
      <c r="G49" s="452"/>
      <c r="H49" s="452" t="s">
        <v>249</v>
      </c>
      <c r="I49" s="452" t="s">
        <v>998</v>
      </c>
    </row>
    <row r="50" spans="1:9">
      <c r="A50" s="3" t="s">
        <v>1002</v>
      </c>
      <c r="C50" s="447"/>
      <c r="D50" s="447">
        <v>500000</v>
      </c>
      <c r="E50" s="447">
        <v>100000</v>
      </c>
      <c r="F50" s="447">
        <f>-8%*(D50+E50)</f>
        <v>-48000</v>
      </c>
      <c r="G50" s="447"/>
      <c r="H50" s="447"/>
      <c r="I50" s="447"/>
    </row>
    <row r="51" spans="1:9">
      <c r="A51" s="3" t="s">
        <v>1010</v>
      </c>
      <c r="C51" s="447">
        <f>H51-D51</f>
        <v>300000</v>
      </c>
      <c r="D51" s="447">
        <v>450000</v>
      </c>
      <c r="E51" s="447"/>
      <c r="F51" s="447"/>
      <c r="G51" s="447"/>
      <c r="H51" s="447">
        <v>750000</v>
      </c>
      <c r="I51" s="447"/>
    </row>
    <row r="52" spans="1:9">
      <c r="A52" s="3" t="s">
        <v>1014</v>
      </c>
      <c r="C52" s="447">
        <v>280000</v>
      </c>
      <c r="D52" s="447">
        <f>-C52</f>
        <v>-280000</v>
      </c>
      <c r="E52" s="447"/>
      <c r="F52" s="447"/>
      <c r="G52" s="447"/>
      <c r="H52" s="447"/>
      <c r="I52" s="447"/>
    </row>
    <row r="53" spans="1:9">
      <c r="A53" s="3" t="s">
        <v>1015</v>
      </c>
      <c r="C53" s="447"/>
      <c r="D53" s="447">
        <v>-100000</v>
      </c>
      <c r="E53" s="447">
        <f>-D53</f>
        <v>100000</v>
      </c>
      <c r="F53" s="447"/>
      <c r="G53" s="447"/>
      <c r="H53" s="447"/>
      <c r="I53" s="447"/>
    </row>
    <row r="54" spans="1:9">
      <c r="A54" s="3" t="s">
        <v>1019</v>
      </c>
      <c r="C54" s="447">
        <v>40000</v>
      </c>
      <c r="E54" s="447">
        <f>-C54</f>
        <v>-40000</v>
      </c>
    </row>
    <row r="55" spans="1:9">
      <c r="A55" s="3" t="s">
        <v>1020</v>
      </c>
      <c r="E55" s="447">
        <v>-30000</v>
      </c>
      <c r="F55" s="447">
        <f>-E55</f>
        <v>30000</v>
      </c>
    </row>
    <row r="56" spans="1:9">
      <c r="A56" s="3" t="s">
        <v>1026</v>
      </c>
      <c r="D56" s="447">
        <v>-12000</v>
      </c>
      <c r="F56" s="447">
        <f>-D56</f>
        <v>12000</v>
      </c>
    </row>
    <row r="57" spans="1:9">
      <c r="A57" s="455" t="s">
        <v>1036</v>
      </c>
      <c r="F57" s="447">
        <f>F58-F56-F55-F50</f>
        <v>-49040</v>
      </c>
      <c r="I57" s="447">
        <f>F57</f>
        <v>-49040</v>
      </c>
    </row>
    <row r="58" spans="1:9">
      <c r="A58" s="3" t="s">
        <v>1027</v>
      </c>
      <c r="C58" s="454"/>
      <c r="D58" s="448">
        <f>SUM(D50:D57)</f>
        <v>558000</v>
      </c>
      <c r="E58" s="448">
        <f>SUM(E50:E57)</f>
        <v>130000</v>
      </c>
      <c r="F58" s="448">
        <f>-(D58+E58)*8%</f>
        <v>-55040</v>
      </c>
      <c r="G58" s="453"/>
      <c r="H58" s="448">
        <f>H51</f>
        <v>750000</v>
      </c>
      <c r="I58" s="448">
        <f>I57</f>
        <v>-49040</v>
      </c>
    </row>
    <row r="64" spans="1:9" ht="14" thickBot="1"/>
    <row r="65" spans="1:7" ht="14" thickBot="1">
      <c r="A65" s="463" t="s">
        <v>1043</v>
      </c>
      <c r="B65" s="464"/>
      <c r="C65" s="464"/>
      <c r="D65" s="464"/>
      <c r="E65" s="469" t="s">
        <v>1050</v>
      </c>
      <c r="F65" s="469"/>
      <c r="G65" s="465">
        <v>44926</v>
      </c>
    </row>
    <row r="66" spans="1:7" ht="14" thickBot="1">
      <c r="A66" s="468" t="s">
        <v>1049</v>
      </c>
      <c r="B66" s="467"/>
      <c r="C66" s="466">
        <v>44926</v>
      </c>
      <c r="E66" s="3" t="s">
        <v>705</v>
      </c>
      <c r="G66" s="458">
        <f>D58</f>
        <v>558000</v>
      </c>
    </row>
    <row r="67" spans="1:7">
      <c r="A67" s="457" t="s">
        <v>1007</v>
      </c>
      <c r="C67" s="447">
        <f>-F58</f>
        <v>55040</v>
      </c>
      <c r="E67" s="3" t="s">
        <v>1045</v>
      </c>
      <c r="G67" s="458">
        <f>E58</f>
        <v>130000</v>
      </c>
    </row>
    <row r="68" spans="1:7">
      <c r="A68" s="457" t="s">
        <v>1044</v>
      </c>
      <c r="C68" s="447">
        <f>-I57</f>
        <v>49040</v>
      </c>
      <c r="E68" s="3" t="s">
        <v>1046</v>
      </c>
      <c r="G68" s="459">
        <f>G66+G67</f>
        <v>688000</v>
      </c>
    </row>
    <row r="69" spans="1:7">
      <c r="A69" s="457"/>
      <c r="E69" s="3" t="s">
        <v>1047</v>
      </c>
      <c r="G69" s="458">
        <f>F58</f>
        <v>-55040</v>
      </c>
    </row>
    <row r="70" spans="1:7" ht="14" thickBot="1">
      <c r="A70" s="460"/>
      <c r="B70" s="461"/>
      <c r="C70" s="461"/>
      <c r="D70" s="461"/>
      <c r="E70" s="461" t="s">
        <v>845</v>
      </c>
      <c r="F70" s="461"/>
      <c r="G70" s="462">
        <f>G68+G69</f>
        <v>632960</v>
      </c>
    </row>
    <row r="72" spans="1:7">
      <c r="A72" s="3" t="s">
        <v>1003</v>
      </c>
      <c r="G72" s="3" t="s">
        <v>1037</v>
      </c>
    </row>
    <row r="73" spans="1:7">
      <c r="A73" s="3" t="s">
        <v>1004</v>
      </c>
      <c r="G73" s="3" t="s">
        <v>1038</v>
      </c>
    </row>
    <row r="74" spans="1:7">
      <c r="B74" s="3" t="s">
        <v>493</v>
      </c>
      <c r="C74" s="446">
        <v>500000</v>
      </c>
      <c r="G74" s="3" t="s">
        <v>1039</v>
      </c>
    </row>
    <row r="75" spans="1:7">
      <c r="B75" s="3" t="s">
        <v>996</v>
      </c>
      <c r="C75" s="446">
        <v>100000</v>
      </c>
      <c r="G75" s="3" t="s">
        <v>1040</v>
      </c>
    </row>
    <row r="76" spans="1:7">
      <c r="B76" s="3" t="s">
        <v>1005</v>
      </c>
      <c r="C76" s="446">
        <f>C74+C75</f>
        <v>600000</v>
      </c>
      <c r="G76" s="3" t="s">
        <v>1041</v>
      </c>
    </row>
    <row r="77" spans="1:7">
      <c r="B77" s="3" t="s">
        <v>1006</v>
      </c>
      <c r="C77" s="451">
        <v>0.08</v>
      </c>
      <c r="G77" s="3" t="s">
        <v>1042</v>
      </c>
    </row>
    <row r="78" spans="1:7">
      <c r="B78" s="3" t="s">
        <v>1007</v>
      </c>
      <c r="C78" s="446">
        <f>C76*C77</f>
        <v>48000</v>
      </c>
    </row>
    <row r="80" spans="1:7">
      <c r="A80" s="3" t="s">
        <v>1011</v>
      </c>
    </row>
    <row r="81" spans="1:1">
      <c r="A81" s="3" t="s">
        <v>1012</v>
      </c>
    </row>
    <row r="82" spans="1:1">
      <c r="A82" s="3" t="s">
        <v>1013</v>
      </c>
    </row>
    <row r="84" spans="1:1">
      <c r="A84" s="3" t="s">
        <v>1016</v>
      </c>
    </row>
    <row r="85" spans="1:1">
      <c r="A85" s="3" t="s">
        <v>1017</v>
      </c>
    </row>
    <row r="86" spans="1:1">
      <c r="A86" s="3" t="s">
        <v>1018</v>
      </c>
    </row>
    <row r="88" spans="1:1">
      <c r="A88" s="3" t="s">
        <v>1020</v>
      </c>
    </row>
    <row r="89" spans="1:1">
      <c r="A89" s="3" t="s">
        <v>1021</v>
      </c>
    </row>
    <row r="90" spans="1:1">
      <c r="A90" s="3" t="s">
        <v>1022</v>
      </c>
    </row>
    <row r="91" spans="1:1">
      <c r="A91" s="3" t="s">
        <v>1023</v>
      </c>
    </row>
    <row r="92" spans="1:1">
      <c r="A92" s="3" t="s">
        <v>1024</v>
      </c>
    </row>
    <row r="93" spans="1:1">
      <c r="A93" s="3" t="s">
        <v>1025</v>
      </c>
    </row>
    <row r="95" spans="1:1">
      <c r="A95" s="3" t="s">
        <v>1028</v>
      </c>
    </row>
    <row r="96" spans="1:1">
      <c r="A96" s="3" t="s">
        <v>1029</v>
      </c>
    </row>
    <row r="97" spans="1:8">
      <c r="A97" s="3" t="s">
        <v>1030</v>
      </c>
    </row>
    <row r="99" spans="1:8">
      <c r="A99" s="3" t="s">
        <v>1031</v>
      </c>
      <c r="C99" s="447">
        <f>D58</f>
        <v>558000</v>
      </c>
    </row>
    <row r="100" spans="1:8">
      <c r="A100" s="3" t="s">
        <v>1032</v>
      </c>
      <c r="C100" s="447">
        <f>E58</f>
        <v>130000</v>
      </c>
    </row>
    <row r="101" spans="1:8">
      <c r="A101" s="3" t="s">
        <v>1033</v>
      </c>
      <c r="C101" s="447">
        <f>C99+C100</f>
        <v>688000</v>
      </c>
    </row>
    <row r="103" spans="1:8">
      <c r="A103" s="3" t="s">
        <v>1034</v>
      </c>
      <c r="C103" s="451">
        <v>0.08</v>
      </c>
    </row>
    <row r="105" spans="1:8">
      <c r="A105" s="3" t="s">
        <v>1035</v>
      </c>
      <c r="C105" s="447">
        <f>C101*C103</f>
        <v>55040</v>
      </c>
    </row>
    <row r="107" spans="1:8">
      <c r="A107" s="444" t="s">
        <v>1084</v>
      </c>
      <c r="B107" s="445"/>
      <c r="C107" s="445"/>
      <c r="D107" s="445"/>
      <c r="E107" s="445"/>
      <c r="F107" s="445"/>
      <c r="G107" s="445"/>
      <c r="H107" s="445"/>
    </row>
    <row r="108" spans="1:8">
      <c r="A108" s="3" t="s">
        <v>1085</v>
      </c>
    </row>
    <row r="109" spans="1:8">
      <c r="A109" s="3" t="s">
        <v>1086</v>
      </c>
    </row>
    <row r="110" spans="1:8" ht="14" thickBot="1">
      <c r="A110" s="3" t="s">
        <v>1087</v>
      </c>
    </row>
    <row r="111" spans="1:8">
      <c r="B111" s="463" t="s">
        <v>559</v>
      </c>
      <c r="C111" s="456"/>
      <c r="E111" s="463" t="s">
        <v>1089</v>
      </c>
      <c r="F111" s="456"/>
    </row>
    <row r="112" spans="1:8">
      <c r="B112" s="457" t="s">
        <v>909</v>
      </c>
      <c r="C112" s="480" t="s">
        <v>88</v>
      </c>
      <c r="E112" s="457" t="s">
        <v>1090</v>
      </c>
      <c r="F112" s="480" t="s">
        <v>88</v>
      </c>
    </row>
    <row r="113" spans="1:8">
      <c r="B113" s="457" t="s">
        <v>1088</v>
      </c>
      <c r="C113" s="480" t="s">
        <v>89</v>
      </c>
      <c r="E113" s="457" t="s">
        <v>628</v>
      </c>
      <c r="F113" s="480" t="s">
        <v>89</v>
      </c>
    </row>
    <row r="114" spans="1:8" ht="14" thickBot="1">
      <c r="B114" s="460" t="s">
        <v>559</v>
      </c>
      <c r="C114" s="481" t="s">
        <v>91</v>
      </c>
      <c r="E114" s="457" t="s">
        <v>568</v>
      </c>
      <c r="F114" s="480" t="s">
        <v>89</v>
      </c>
    </row>
    <row r="115" spans="1:8" ht="14" thickBot="1">
      <c r="E115" s="460" t="s">
        <v>1089</v>
      </c>
      <c r="F115" s="481" t="s">
        <v>91</v>
      </c>
    </row>
    <row r="116" spans="1:8" ht="14" thickBot="1"/>
    <row r="117" spans="1:8" ht="14" thickBot="1">
      <c r="E117" s="463" t="s">
        <v>1091</v>
      </c>
      <c r="F117" s="456"/>
    </row>
    <row r="118" spans="1:8">
      <c r="B118" s="463" t="s">
        <v>902</v>
      </c>
      <c r="C118" s="456"/>
      <c r="E118" s="457" t="s">
        <v>572</v>
      </c>
      <c r="F118" s="480" t="s">
        <v>88</v>
      </c>
    </row>
    <row r="119" spans="1:8">
      <c r="B119" s="457" t="s">
        <v>569</v>
      </c>
      <c r="C119" s="480" t="s">
        <v>88</v>
      </c>
      <c r="E119" s="457" t="s">
        <v>902</v>
      </c>
      <c r="F119" s="480" t="s">
        <v>88</v>
      </c>
    </row>
    <row r="120" spans="1:8" ht="14" thickBot="1">
      <c r="B120" s="457" t="s">
        <v>570</v>
      </c>
      <c r="C120" s="480" t="s">
        <v>89</v>
      </c>
      <c r="E120" s="460" t="s">
        <v>573</v>
      </c>
      <c r="F120" s="481" t="s">
        <v>89</v>
      </c>
    </row>
    <row r="121" spans="1:8" ht="14" thickBot="1">
      <c r="B121" s="460" t="s">
        <v>1092</v>
      </c>
      <c r="C121" s="481" t="s">
        <v>89</v>
      </c>
    </row>
    <row r="123" spans="1:8">
      <c r="A123" s="3" t="s">
        <v>1093</v>
      </c>
    </row>
    <row r="125" spans="1:8" s="2" customFormat="1" ht="16">
      <c r="A125" s="470" t="s">
        <v>1051</v>
      </c>
      <c r="B125" s="470"/>
      <c r="C125" s="470"/>
      <c r="D125" s="470"/>
      <c r="E125" s="470"/>
      <c r="F125" s="470"/>
      <c r="G125" s="470"/>
      <c r="H125" s="470"/>
    </row>
    <row r="126" spans="1:8" s="2" customFormat="1" ht="16"/>
    <row r="127" spans="1:8" s="2" customFormat="1" ht="16">
      <c r="A127" s="2" t="s">
        <v>1052</v>
      </c>
    </row>
    <row r="128" spans="1:8" s="2" customFormat="1" ht="17" thickBot="1"/>
    <row r="129" spans="1:11" s="2" customFormat="1" ht="16">
      <c r="D129" s="34">
        <v>2017</v>
      </c>
      <c r="E129" s="34">
        <v>2018</v>
      </c>
      <c r="G129" s="482" t="s">
        <v>559</v>
      </c>
      <c r="H129" s="485"/>
      <c r="I129" s="455"/>
      <c r="J129" s="482" t="s">
        <v>1089</v>
      </c>
      <c r="K129" s="485"/>
    </row>
    <row r="130" spans="1:11" s="2" customFormat="1" ht="16">
      <c r="D130" s="90" t="s">
        <v>1053</v>
      </c>
      <c r="E130" s="90" t="s">
        <v>1053</v>
      </c>
      <c r="G130" s="483" t="s">
        <v>909</v>
      </c>
      <c r="H130" s="484" t="s">
        <v>88</v>
      </c>
      <c r="I130" s="455"/>
      <c r="J130" s="483" t="s">
        <v>1090</v>
      </c>
      <c r="K130" s="484" t="s">
        <v>88</v>
      </c>
    </row>
    <row r="131" spans="1:11" s="2" customFormat="1" ht="16">
      <c r="A131" s="2" t="s">
        <v>566</v>
      </c>
      <c r="D131" s="471" t="s">
        <v>726</v>
      </c>
      <c r="E131" s="471">
        <v>90000</v>
      </c>
      <c r="G131" s="483" t="s">
        <v>1088</v>
      </c>
      <c r="H131" s="484" t="s">
        <v>89</v>
      </c>
      <c r="I131" s="455"/>
      <c r="J131" s="483" t="s">
        <v>628</v>
      </c>
      <c r="K131" s="484" t="s">
        <v>89</v>
      </c>
    </row>
    <row r="132" spans="1:11" s="2" customFormat="1" ht="17" thickBot="1">
      <c r="A132" s="2" t="s">
        <v>628</v>
      </c>
      <c r="D132" s="471">
        <v>3000</v>
      </c>
      <c r="E132" s="471">
        <v>14000</v>
      </c>
      <c r="G132" s="486" t="s">
        <v>559</v>
      </c>
      <c r="H132" s="487" t="s">
        <v>91</v>
      </c>
      <c r="I132" s="455"/>
      <c r="J132" s="483" t="s">
        <v>568</v>
      </c>
      <c r="K132" s="484" t="s">
        <v>89</v>
      </c>
    </row>
    <row r="133" spans="1:11" s="2" customFormat="1" ht="17" thickBot="1">
      <c r="A133" s="2" t="s">
        <v>1054</v>
      </c>
      <c r="D133" s="471">
        <v>2000</v>
      </c>
      <c r="E133" s="471">
        <v>1000</v>
      </c>
      <c r="G133" s="455"/>
      <c r="H133" s="455"/>
      <c r="I133" s="455"/>
      <c r="J133" s="486" t="s">
        <v>1089</v>
      </c>
      <c r="K133" s="487" t="s">
        <v>91</v>
      </c>
    </row>
    <row r="134" spans="1:11" s="2" customFormat="1" ht="17" thickBot="1">
      <c r="A134" s="2" t="s">
        <v>909</v>
      </c>
      <c r="D134" s="471">
        <v>80000</v>
      </c>
      <c r="E134" s="471" t="s">
        <v>726</v>
      </c>
      <c r="G134" s="455"/>
      <c r="H134" s="455"/>
      <c r="I134" s="455"/>
      <c r="J134" s="455"/>
      <c r="K134" s="455"/>
    </row>
    <row r="135" spans="1:11" s="2" customFormat="1" ht="17" thickBot="1">
      <c r="A135" s="2" t="s">
        <v>1055</v>
      </c>
      <c r="D135" s="471">
        <v>19000</v>
      </c>
      <c r="E135" s="471">
        <v>16000</v>
      </c>
      <c r="G135" s="455"/>
      <c r="H135" s="455"/>
      <c r="I135" s="455"/>
      <c r="J135" s="482" t="s">
        <v>1091</v>
      </c>
      <c r="K135" s="485"/>
    </row>
    <row r="136" spans="1:11" s="2" customFormat="1" ht="16">
      <c r="A136" s="2" t="s">
        <v>570</v>
      </c>
      <c r="D136" s="471" t="s">
        <v>726</v>
      </c>
      <c r="E136" s="471">
        <v>3000</v>
      </c>
      <c r="G136" s="482" t="s">
        <v>902</v>
      </c>
      <c r="H136" s="485"/>
      <c r="I136" s="455"/>
      <c r="J136" s="483" t="s">
        <v>572</v>
      </c>
      <c r="K136" s="484" t="s">
        <v>88</v>
      </c>
    </row>
    <row r="137" spans="1:11" s="2" customFormat="1" ht="16">
      <c r="A137" s="2" t="s">
        <v>1056</v>
      </c>
      <c r="D137" s="471">
        <v>2000</v>
      </c>
      <c r="E137" s="471">
        <v>1000</v>
      </c>
      <c r="G137" s="483" t="s">
        <v>569</v>
      </c>
      <c r="H137" s="484" t="s">
        <v>88</v>
      </c>
      <c r="I137" s="455"/>
      <c r="J137" s="483" t="s">
        <v>902</v>
      </c>
      <c r="K137" s="484" t="s">
        <v>88</v>
      </c>
    </row>
    <row r="138" spans="1:11" s="2" customFormat="1" ht="17" thickBot="1">
      <c r="A138" s="2" t="s">
        <v>902</v>
      </c>
      <c r="D138" s="471">
        <v>14000</v>
      </c>
      <c r="E138" s="471" t="s">
        <v>726</v>
      </c>
      <c r="G138" s="483" t="s">
        <v>570</v>
      </c>
      <c r="H138" s="484" t="s">
        <v>89</v>
      </c>
      <c r="I138" s="455"/>
      <c r="J138" s="486" t="s">
        <v>573</v>
      </c>
      <c r="K138" s="487" t="s">
        <v>89</v>
      </c>
    </row>
    <row r="139" spans="1:11" s="2" customFormat="1" ht="17" thickBot="1">
      <c r="A139" s="2" t="s">
        <v>1057</v>
      </c>
      <c r="D139" s="471" t="s">
        <v>726</v>
      </c>
      <c r="E139" s="471" t="s">
        <v>726</v>
      </c>
      <c r="G139" s="486" t="s">
        <v>1092</v>
      </c>
      <c r="H139" s="487" t="s">
        <v>89</v>
      </c>
      <c r="I139" s="455"/>
      <c r="J139" s="486" t="s">
        <v>659</v>
      </c>
      <c r="K139" s="487" t="s">
        <v>91</v>
      </c>
    </row>
    <row r="140" spans="1:11" s="2" customFormat="1" ht="17" thickBot="1">
      <c r="A140" s="2" t="s">
        <v>1058</v>
      </c>
      <c r="D140" s="471">
        <v>12000</v>
      </c>
      <c r="E140" s="471">
        <v>3000</v>
      </c>
      <c r="G140" s="486" t="s">
        <v>902</v>
      </c>
      <c r="H140" s="487" t="s">
        <v>91</v>
      </c>
      <c r="I140" s="6"/>
      <c r="J140" s="6"/>
      <c r="K140" s="6"/>
    </row>
    <row r="141" spans="1:11" s="2" customFormat="1" ht="16">
      <c r="A141" s="2" t="s">
        <v>858</v>
      </c>
      <c r="D141" s="471" t="s">
        <v>726</v>
      </c>
      <c r="E141" s="471" t="s">
        <v>726</v>
      </c>
    </row>
    <row r="142" spans="1:11" s="2" customFormat="1" ht="16">
      <c r="A142" s="2" t="s">
        <v>559</v>
      </c>
      <c r="D142" s="471">
        <v>60000</v>
      </c>
      <c r="E142" s="471" t="s">
        <v>726</v>
      </c>
    </row>
    <row r="143" spans="1:11" s="2" customFormat="1" ht="16"/>
    <row r="144" spans="1:11" s="2" customFormat="1" ht="16">
      <c r="A144" s="2" t="s">
        <v>1059</v>
      </c>
    </row>
    <row r="145" spans="1:9" s="2" customFormat="1" ht="16">
      <c r="H145" s="6" t="s">
        <v>1100</v>
      </c>
    </row>
    <row r="146" spans="1:9" s="2" customFormat="1" ht="16">
      <c r="A146" s="2" t="s">
        <v>163</v>
      </c>
      <c r="B146" s="2" t="s">
        <v>1060</v>
      </c>
      <c r="H146" s="6" t="s">
        <v>1101</v>
      </c>
    </row>
    <row r="147" spans="1:9" s="2" customFormat="1" ht="16">
      <c r="B147" s="472" t="s">
        <v>1061</v>
      </c>
    </row>
    <row r="148" spans="1:9" s="2" customFormat="1" ht="16"/>
    <row r="149" spans="1:9" s="2" customFormat="1" ht="16">
      <c r="A149" s="473" t="s">
        <v>1062</v>
      </c>
      <c r="B149" s="474"/>
      <c r="C149" s="474"/>
      <c r="D149" s="474"/>
      <c r="E149" s="474"/>
      <c r="F149" s="474"/>
      <c r="G149" s="474"/>
      <c r="H149" s="474"/>
    </row>
    <row r="150" spans="1:9" s="2" customFormat="1" ht="16"/>
    <row r="151" spans="1:9" s="2" customFormat="1" ht="16">
      <c r="A151" s="2" t="s">
        <v>1063</v>
      </c>
    </row>
    <row r="152" spans="1:9" s="2" customFormat="1" ht="16">
      <c r="D152" s="34">
        <v>2017</v>
      </c>
      <c r="E152" s="34">
        <v>2018</v>
      </c>
    </row>
    <row r="153" spans="1:9" s="2" customFormat="1" ht="16">
      <c r="D153" s="90" t="s">
        <v>1053</v>
      </c>
      <c r="E153" s="90" t="s">
        <v>1053</v>
      </c>
      <c r="H153" s="2" t="s">
        <v>1094</v>
      </c>
    </row>
    <row r="154" spans="1:9" s="2" customFormat="1" ht="17" thickBot="1">
      <c r="A154" s="4" t="s">
        <v>1064</v>
      </c>
      <c r="H154" s="2" t="s">
        <v>1095</v>
      </c>
    </row>
    <row r="155" spans="1:9" s="2" customFormat="1" ht="16">
      <c r="A155" s="34" t="s">
        <v>88</v>
      </c>
      <c r="B155" s="2" t="s">
        <v>1065</v>
      </c>
      <c r="D155" s="475">
        <f>D158-D157-D156</f>
        <v>85000</v>
      </c>
      <c r="E155" s="167">
        <f>E131</f>
        <v>90000</v>
      </c>
      <c r="H155" s="463" t="s">
        <v>1089</v>
      </c>
      <c r="I155" s="456"/>
    </row>
    <row r="156" spans="1:9" s="2" customFormat="1" ht="16">
      <c r="A156" s="34" t="s">
        <v>89</v>
      </c>
      <c r="B156" s="2" t="s">
        <v>1066</v>
      </c>
      <c r="D156" s="167">
        <f>-D132</f>
        <v>-3000</v>
      </c>
      <c r="E156" s="167">
        <f>-E132</f>
        <v>-14000</v>
      </c>
      <c r="H156" s="457" t="s">
        <v>1090</v>
      </c>
      <c r="I156" s="480" t="s">
        <v>88</v>
      </c>
    </row>
    <row r="157" spans="1:9" s="2" customFormat="1" ht="16">
      <c r="A157" s="34" t="s">
        <v>89</v>
      </c>
      <c r="B157" s="2" t="s">
        <v>1067</v>
      </c>
      <c r="D157" s="167">
        <f>-D133</f>
        <v>-2000</v>
      </c>
      <c r="E157" s="167">
        <f>-E133</f>
        <v>-1000</v>
      </c>
      <c r="H157" s="457" t="s">
        <v>628</v>
      </c>
      <c r="I157" s="480" t="s">
        <v>89</v>
      </c>
    </row>
    <row r="158" spans="1:9" s="2" customFormat="1" ht="16">
      <c r="A158" s="34" t="s">
        <v>91</v>
      </c>
      <c r="B158" s="476" t="s">
        <v>1068</v>
      </c>
      <c r="D158" s="477">
        <f>D134</f>
        <v>80000</v>
      </c>
      <c r="E158" s="478">
        <f>SUM(E155:E157)</f>
        <v>75000</v>
      </c>
      <c r="H158" s="457" t="s">
        <v>568</v>
      </c>
      <c r="I158" s="480" t="s">
        <v>89</v>
      </c>
    </row>
    <row r="159" spans="1:9" s="2" customFormat="1" ht="17" thickBot="1">
      <c r="D159" s="479"/>
      <c r="E159" s="479"/>
      <c r="H159" s="460" t="s">
        <v>1089</v>
      </c>
      <c r="I159" s="481" t="s">
        <v>91</v>
      </c>
    </row>
    <row r="160" spans="1:9" s="2" customFormat="1" ht="16">
      <c r="A160" s="4" t="s">
        <v>1069</v>
      </c>
      <c r="D160" s="479"/>
      <c r="E160" s="479"/>
      <c r="H160" s="2" t="s">
        <v>1096</v>
      </c>
    </row>
    <row r="161" spans="1:11" s="2" customFormat="1" ht="16">
      <c r="A161" s="34" t="s">
        <v>88</v>
      </c>
      <c r="B161" s="2" t="s">
        <v>1070</v>
      </c>
      <c r="D161" s="167">
        <f>D135</f>
        <v>19000</v>
      </c>
      <c r="E161" s="167">
        <f>E135</f>
        <v>16000</v>
      </c>
      <c r="K161" s="2" t="s">
        <v>1097</v>
      </c>
    </row>
    <row r="162" spans="1:11" s="2" customFormat="1" ht="16">
      <c r="A162" s="34" t="s">
        <v>88</v>
      </c>
      <c r="B162" s="2" t="s">
        <v>1071</v>
      </c>
      <c r="D162" s="42">
        <v>0</v>
      </c>
      <c r="E162" s="42">
        <v>0</v>
      </c>
      <c r="K162" s="2" t="s">
        <v>1098</v>
      </c>
    </row>
    <row r="163" spans="1:11" s="2" customFormat="1" ht="16">
      <c r="A163" s="34" t="s">
        <v>89</v>
      </c>
      <c r="B163" s="76" t="s">
        <v>1072</v>
      </c>
      <c r="D163" s="475">
        <f>D165-D164-D162-D161</f>
        <v>-3000</v>
      </c>
      <c r="E163" s="167">
        <f>-E136</f>
        <v>-3000</v>
      </c>
    </row>
    <row r="164" spans="1:11" s="2" customFormat="1" ht="16">
      <c r="A164" s="34" t="s">
        <v>89</v>
      </c>
      <c r="B164" s="2" t="s">
        <v>1073</v>
      </c>
      <c r="D164" s="167">
        <f>-D137</f>
        <v>-2000</v>
      </c>
      <c r="E164" s="167">
        <f>-E137</f>
        <v>-1000</v>
      </c>
      <c r="H164" s="2" t="s">
        <v>1099</v>
      </c>
    </row>
    <row r="165" spans="1:11" s="2" customFormat="1" ht="16">
      <c r="A165" s="34" t="s">
        <v>91</v>
      </c>
      <c r="B165" s="76" t="s">
        <v>1074</v>
      </c>
      <c r="D165" s="477">
        <f>D138</f>
        <v>14000</v>
      </c>
      <c r="E165" s="478">
        <f>SUM(E161:E164)</f>
        <v>12000</v>
      </c>
    </row>
    <row r="166" spans="1:11" s="2" customFormat="1" ht="16">
      <c r="D166" s="479"/>
      <c r="E166" s="479"/>
    </row>
    <row r="167" spans="1:11" s="2" customFormat="1" ht="16">
      <c r="A167" s="4" t="s">
        <v>1075</v>
      </c>
      <c r="D167" s="479"/>
      <c r="E167" s="479"/>
    </row>
    <row r="168" spans="1:11" s="2" customFormat="1" ht="16">
      <c r="A168" s="34" t="s">
        <v>88</v>
      </c>
      <c r="B168" s="2" t="s">
        <v>1076</v>
      </c>
      <c r="D168" s="475">
        <f>D171-D170-D169</f>
        <v>18000</v>
      </c>
      <c r="E168" s="475">
        <f>-D170</f>
        <v>12000</v>
      </c>
    </row>
    <row r="169" spans="1:11" s="2" customFormat="1" ht="16">
      <c r="A169" s="34" t="s">
        <v>88</v>
      </c>
      <c r="B169" s="2" t="s">
        <v>1077</v>
      </c>
      <c r="D169" s="167">
        <f>D165</f>
        <v>14000</v>
      </c>
      <c r="E169" s="167">
        <f>E165</f>
        <v>12000</v>
      </c>
    </row>
    <row r="170" spans="1:11" s="2" customFormat="1" ht="16">
      <c r="A170" s="34" t="s">
        <v>89</v>
      </c>
      <c r="B170" s="2" t="s">
        <v>1078</v>
      </c>
      <c r="D170" s="167">
        <f>-D140</f>
        <v>-12000</v>
      </c>
      <c r="E170" s="167">
        <f>-E140</f>
        <v>-3000</v>
      </c>
    </row>
    <row r="171" spans="1:11" s="2" customFormat="1" ht="16">
      <c r="A171" s="34" t="s">
        <v>91</v>
      </c>
      <c r="B171" s="2" t="s">
        <v>1079</v>
      </c>
      <c r="D171" s="475">
        <f>-D175</f>
        <v>20000</v>
      </c>
      <c r="E171" s="475">
        <f>SUM(E168:E170)</f>
        <v>21000</v>
      </c>
    </row>
    <row r="172" spans="1:11" s="2" customFormat="1" ht="16">
      <c r="D172" s="479"/>
      <c r="E172" s="479"/>
    </row>
    <row r="173" spans="1:11" s="2" customFormat="1" ht="16">
      <c r="A173" s="4" t="s">
        <v>1080</v>
      </c>
      <c r="D173" s="479"/>
      <c r="E173" s="479"/>
    </row>
    <row r="174" spans="1:11" s="2" customFormat="1" ht="16">
      <c r="A174" s="34" t="s">
        <v>88</v>
      </c>
      <c r="B174" s="476" t="s">
        <v>1081</v>
      </c>
      <c r="D174" s="167">
        <f>D158</f>
        <v>80000</v>
      </c>
      <c r="E174" s="475">
        <f>E158</f>
        <v>75000</v>
      </c>
    </row>
    <row r="175" spans="1:11" s="2" customFormat="1" ht="16">
      <c r="A175" s="34" t="s">
        <v>89</v>
      </c>
      <c r="B175" s="2" t="s">
        <v>1082</v>
      </c>
      <c r="D175" s="475">
        <f>D176-D174</f>
        <v>-20000</v>
      </c>
      <c r="E175" s="167">
        <f>-E171</f>
        <v>-21000</v>
      </c>
    </row>
    <row r="176" spans="1:11" s="2" customFormat="1" ht="16">
      <c r="A176" s="34" t="s">
        <v>91</v>
      </c>
      <c r="B176" s="476" t="s">
        <v>1083</v>
      </c>
      <c r="D176" s="167">
        <f>D142</f>
        <v>60000</v>
      </c>
      <c r="E176" s="475">
        <f>E174+E175</f>
        <v>54000</v>
      </c>
    </row>
    <row r="177" spans="1:8" s="2" customFormat="1" ht="16"/>
    <row r="178" spans="1:8" s="2" customFormat="1" ht="16">
      <c r="A178" s="488" t="s">
        <v>1102</v>
      </c>
      <c r="B178" s="488"/>
      <c r="C178" s="488"/>
      <c r="D178" s="488"/>
      <c r="E178" s="488"/>
      <c r="F178" s="488"/>
      <c r="G178" s="488"/>
      <c r="H178" s="488"/>
    </row>
    <row r="179" spans="1:8" s="2" customFormat="1" ht="16">
      <c r="A179" s="2" t="s">
        <v>1103</v>
      </c>
    </row>
    <row r="180" spans="1:8" s="2" customFormat="1" ht="16">
      <c r="A180" s="2" t="s">
        <v>1104</v>
      </c>
    </row>
    <row r="181" spans="1:8" s="2" customFormat="1" ht="16"/>
    <row r="182" spans="1:8" s="2" customFormat="1" ht="16">
      <c r="A182" s="2" t="s">
        <v>1105</v>
      </c>
    </row>
    <row r="183" spans="1:8" s="2" customFormat="1" ht="16">
      <c r="A183" s="2" t="s">
        <v>1106</v>
      </c>
    </row>
    <row r="184" spans="1:8" s="2" customFormat="1" ht="16">
      <c r="A184" s="2" t="s">
        <v>1107</v>
      </c>
    </row>
    <row r="185" spans="1:8" s="2" customFormat="1" ht="16"/>
    <row r="186" spans="1:8" s="2" customFormat="1" ht="16">
      <c r="A186" s="470" t="s">
        <v>1108</v>
      </c>
      <c r="B186" s="470"/>
      <c r="C186" s="470"/>
      <c r="D186" s="470"/>
      <c r="E186" s="470"/>
      <c r="F186" s="470"/>
      <c r="G186" s="470"/>
      <c r="H186" s="470"/>
    </row>
    <row r="187" spans="1:8" s="2" customFormat="1" ht="16">
      <c r="A187" s="2" t="s">
        <v>1109</v>
      </c>
    </row>
    <row r="188" spans="1:8" s="2" customFormat="1" ht="16"/>
    <row r="189" spans="1:8" s="2" customFormat="1" ht="16">
      <c r="D189" s="90">
        <v>2020</v>
      </c>
      <c r="E189" s="90">
        <v>2021</v>
      </c>
    </row>
    <row r="190" spans="1:8" s="2" customFormat="1" ht="16">
      <c r="B190" s="2" t="s">
        <v>566</v>
      </c>
      <c r="D190" s="49">
        <v>1500000</v>
      </c>
      <c r="E190" s="49">
        <v>1700000</v>
      </c>
      <c r="G190" s="2" t="s">
        <v>992</v>
      </c>
    </row>
    <row r="191" spans="1:8" s="2" customFormat="1" ht="16">
      <c r="B191" s="2" t="s">
        <v>628</v>
      </c>
      <c r="D191" s="49">
        <v>200000</v>
      </c>
      <c r="E191" s="49">
        <v>300000</v>
      </c>
      <c r="G191" s="2" t="s">
        <v>1114</v>
      </c>
    </row>
    <row r="192" spans="1:8" s="2" customFormat="1" ht="16">
      <c r="B192" s="2" t="s">
        <v>568</v>
      </c>
      <c r="D192" s="49">
        <v>10000</v>
      </c>
      <c r="E192" s="49">
        <v>15000</v>
      </c>
      <c r="G192" s="2" t="s">
        <v>1115</v>
      </c>
    </row>
    <row r="193" spans="1:7" s="2" customFormat="1" ht="16">
      <c r="B193" s="2" t="s">
        <v>1111</v>
      </c>
      <c r="D193" s="49">
        <v>150000</v>
      </c>
      <c r="E193" s="49" t="s">
        <v>726</v>
      </c>
      <c r="G193" s="2" t="s">
        <v>1116</v>
      </c>
    </row>
    <row r="194" spans="1:7" s="2" customFormat="1" ht="16">
      <c r="B194" s="2" t="s">
        <v>1110</v>
      </c>
      <c r="D194" s="49" t="s">
        <v>726</v>
      </c>
      <c r="E194" s="49" t="s">
        <v>726</v>
      </c>
      <c r="G194" s="2" t="s">
        <v>1117</v>
      </c>
    </row>
    <row r="195" spans="1:7" s="2" customFormat="1" ht="16">
      <c r="B195" s="2" t="s">
        <v>569</v>
      </c>
      <c r="D195" s="49">
        <v>300000</v>
      </c>
      <c r="E195" s="49">
        <v>400000</v>
      </c>
    </row>
    <row r="196" spans="1:7" s="2" customFormat="1" ht="16">
      <c r="B196" s="2" t="s">
        <v>1092</v>
      </c>
      <c r="D196" s="49">
        <v>12000</v>
      </c>
      <c r="E196" s="49">
        <v>18000</v>
      </c>
    </row>
    <row r="197" spans="1:7" s="2" customFormat="1" ht="16">
      <c r="B197" s="2" t="s">
        <v>570</v>
      </c>
      <c r="D197" s="49">
        <v>14000</v>
      </c>
      <c r="E197" s="49">
        <v>19000</v>
      </c>
    </row>
    <row r="198" spans="1:7" s="2" customFormat="1" ht="16">
      <c r="D198" s="49"/>
      <c r="E198" s="49"/>
    </row>
    <row r="199" spans="1:7" s="2" customFormat="1" ht="16" hidden="1">
      <c r="B199" s="2" t="s">
        <v>1112</v>
      </c>
      <c r="D199" s="49"/>
      <c r="E199" s="49"/>
    </row>
    <row r="200" spans="1:7" s="2" customFormat="1" ht="16" hidden="1">
      <c r="B200" s="2" t="s">
        <v>935</v>
      </c>
      <c r="D200" s="49">
        <v>190000</v>
      </c>
      <c r="E200" s="49">
        <v>270000</v>
      </c>
    </row>
    <row r="201" spans="1:7" s="2" customFormat="1" ht="16" hidden="1">
      <c r="B201" s="2" t="s">
        <v>1113</v>
      </c>
      <c r="D201" s="49">
        <v>230000</v>
      </c>
      <c r="E201" s="49">
        <v>215000</v>
      </c>
    </row>
    <row r="202" spans="1:7" s="2" customFormat="1" ht="16" hidden="1"/>
    <row r="203" spans="1:7" s="2" customFormat="1" ht="16" hidden="1">
      <c r="A203" s="2" t="s">
        <v>1118</v>
      </c>
    </row>
    <row r="204" spans="1:7" s="2" customFormat="1" ht="16" hidden="1"/>
    <row r="205" spans="1:7" s="2" customFormat="1" ht="16" hidden="1">
      <c r="A205" s="2" t="s">
        <v>1119</v>
      </c>
    </row>
    <row r="206" spans="1:7" s="2" customFormat="1" ht="16" hidden="1">
      <c r="A206" s="2" t="s">
        <v>1120</v>
      </c>
    </row>
    <row r="207" spans="1:7" s="2" customFormat="1" ht="16"/>
    <row r="208" spans="1:7" s="2" customFormat="1" ht="16">
      <c r="B208" s="2" t="s">
        <v>1121</v>
      </c>
      <c r="D208" s="90">
        <v>2020</v>
      </c>
      <c r="E208" s="90">
        <v>2021</v>
      </c>
    </row>
    <row r="209" spans="1:12" s="2" customFormat="1" ht="16">
      <c r="B209" s="2" t="s">
        <v>935</v>
      </c>
      <c r="D209" s="49">
        <v>190000</v>
      </c>
      <c r="E209" s="49">
        <v>270000</v>
      </c>
    </row>
    <row r="210" spans="1:12" s="2" customFormat="1" ht="16">
      <c r="B210" s="2" t="s">
        <v>1113</v>
      </c>
      <c r="D210" s="49">
        <v>230000</v>
      </c>
      <c r="E210" s="49">
        <v>215000</v>
      </c>
    </row>
    <row r="211" spans="1:12" s="2" customFormat="1" ht="16"/>
    <row r="212" spans="1:12" s="2" customFormat="1" ht="16">
      <c r="B212" s="2" t="s">
        <v>1122</v>
      </c>
      <c r="D212" s="489">
        <f>MIN(D209:D210)</f>
        <v>190000</v>
      </c>
      <c r="E212" s="489">
        <f>MIN(E209:E210)</f>
        <v>215000</v>
      </c>
      <c r="F212" s="2" t="s">
        <v>1123</v>
      </c>
    </row>
    <row r="213" spans="1:12" s="2" customFormat="1" ht="16"/>
    <row r="214" spans="1:12" s="2" customFormat="1" ht="16">
      <c r="A214" s="494" t="s">
        <v>559</v>
      </c>
      <c r="B214" s="495">
        <v>2020</v>
      </c>
      <c r="C214" s="495">
        <v>2021</v>
      </c>
      <c r="D214" s="495" t="s">
        <v>1089</v>
      </c>
      <c r="E214" s="495">
        <v>2020</v>
      </c>
      <c r="F214" s="495">
        <v>2021</v>
      </c>
      <c r="G214" s="495" t="s">
        <v>659</v>
      </c>
      <c r="H214" s="495">
        <v>2020</v>
      </c>
      <c r="I214" s="495">
        <v>2021</v>
      </c>
      <c r="J214" s="495" t="s">
        <v>902</v>
      </c>
      <c r="K214" s="495">
        <v>2020</v>
      </c>
      <c r="L214" s="495">
        <v>2021</v>
      </c>
    </row>
    <row r="215" spans="1:12" s="2" customFormat="1" ht="16">
      <c r="A215" s="491" t="s">
        <v>909</v>
      </c>
      <c r="B215" s="492">
        <f>E218</f>
        <v>1290000</v>
      </c>
      <c r="C215" s="492">
        <f>F218</f>
        <v>1385000</v>
      </c>
      <c r="D215" s="492" t="s">
        <v>1090</v>
      </c>
      <c r="E215" s="492">
        <f>D190</f>
        <v>1500000</v>
      </c>
      <c r="F215" s="492">
        <f>E190</f>
        <v>1700000</v>
      </c>
      <c r="G215" s="492" t="s">
        <v>572</v>
      </c>
      <c r="H215" s="492">
        <f>D193</f>
        <v>150000</v>
      </c>
      <c r="I215" s="492">
        <f>-H217</f>
        <v>190000</v>
      </c>
      <c r="J215" s="492" t="s">
        <v>569</v>
      </c>
      <c r="K215" s="492">
        <f>D195</f>
        <v>300000</v>
      </c>
      <c r="L215" s="492">
        <f>E195</f>
        <v>400000</v>
      </c>
    </row>
    <row r="216" spans="1:12" s="2" customFormat="1" ht="16">
      <c r="A216" s="491" t="s">
        <v>1124</v>
      </c>
      <c r="B216" s="492">
        <f>-H218</f>
        <v>-234000</v>
      </c>
      <c r="C216" s="492">
        <f>-I218</f>
        <v>-338000</v>
      </c>
      <c r="D216" s="492" t="s">
        <v>628</v>
      </c>
      <c r="E216" s="492">
        <f>-D191</f>
        <v>-200000</v>
      </c>
      <c r="F216" s="492">
        <f>-E191</f>
        <v>-300000</v>
      </c>
      <c r="G216" s="492" t="s">
        <v>902</v>
      </c>
      <c r="H216" s="492">
        <f>K218</f>
        <v>274000</v>
      </c>
      <c r="I216" s="492">
        <f>L218</f>
        <v>363000</v>
      </c>
      <c r="J216" s="492" t="s">
        <v>570</v>
      </c>
      <c r="K216" s="492">
        <f>-D197</f>
        <v>-14000</v>
      </c>
      <c r="L216" s="492">
        <f>-E197</f>
        <v>-19000</v>
      </c>
    </row>
    <row r="217" spans="1:12" s="2" customFormat="1" ht="16">
      <c r="A217" s="491" t="s">
        <v>559</v>
      </c>
      <c r="B217" s="493">
        <f>B215+B216</f>
        <v>1056000</v>
      </c>
      <c r="C217" s="493">
        <f>C215+C216</f>
        <v>1047000</v>
      </c>
      <c r="D217" s="492" t="s">
        <v>568</v>
      </c>
      <c r="E217" s="492">
        <f>-D192</f>
        <v>-10000</v>
      </c>
      <c r="F217" s="492">
        <f>-E192</f>
        <v>-15000</v>
      </c>
      <c r="G217" s="492" t="s">
        <v>573</v>
      </c>
      <c r="H217" s="492">
        <f>-D212</f>
        <v>-190000</v>
      </c>
      <c r="I217" s="492">
        <f>-E212</f>
        <v>-215000</v>
      </c>
      <c r="J217" s="492" t="s">
        <v>1092</v>
      </c>
      <c r="K217" s="492">
        <f>-D196</f>
        <v>-12000</v>
      </c>
      <c r="L217" s="492">
        <f>-E196</f>
        <v>-18000</v>
      </c>
    </row>
    <row r="218" spans="1:12" s="2" customFormat="1" ht="16">
      <c r="A218" s="491"/>
      <c r="B218" s="492"/>
      <c r="C218" s="492"/>
      <c r="D218" s="492" t="s">
        <v>1089</v>
      </c>
      <c r="E218" s="493">
        <f>SUM(E215:E217)</f>
        <v>1290000</v>
      </c>
      <c r="F218" s="493">
        <f>SUM(F215:F217)</f>
        <v>1385000</v>
      </c>
      <c r="G218" s="492" t="s">
        <v>659</v>
      </c>
      <c r="H218" s="493">
        <f>SUM(H215:H217)</f>
        <v>234000</v>
      </c>
      <c r="I218" s="493">
        <f>SUM(I215:I217)</f>
        <v>338000</v>
      </c>
      <c r="J218" s="492" t="s">
        <v>902</v>
      </c>
      <c r="K218" s="493">
        <f>SUM(K215:K217)</f>
        <v>274000</v>
      </c>
      <c r="L218" s="493">
        <f>SUM(L215:L217)</f>
        <v>363000</v>
      </c>
    </row>
    <row r="219" spans="1:12" s="2" customFormat="1" ht="16">
      <c r="A219" s="455"/>
      <c r="B219" s="455"/>
      <c r="C219" s="455"/>
      <c r="D219" s="455"/>
      <c r="E219" s="455"/>
    </row>
    <row r="220" spans="1:12" s="2" customFormat="1" ht="16">
      <c r="A220" s="491" t="s">
        <v>1125</v>
      </c>
      <c r="B220" s="455"/>
      <c r="C220" s="455"/>
      <c r="E220" s="455"/>
    </row>
    <row r="221" spans="1:12" s="2" customFormat="1" ht="16">
      <c r="A221" s="2" t="s">
        <v>1126</v>
      </c>
      <c r="B221" s="455"/>
      <c r="C221" s="455"/>
      <c r="E221" s="490"/>
    </row>
    <row r="222" spans="1:12" s="2" customFormat="1" ht="16">
      <c r="A222" s="2" t="s">
        <v>1127</v>
      </c>
      <c r="B222" s="490"/>
      <c r="C222" s="455"/>
      <c r="E222" s="490"/>
    </row>
    <row r="223" spans="1:12" s="2" customFormat="1" ht="16">
      <c r="A223" s="2" t="s">
        <v>1128</v>
      </c>
      <c r="B223" s="490"/>
      <c r="C223" s="455"/>
      <c r="E223" s="490"/>
    </row>
    <row r="224" spans="1:12" s="2" customFormat="1" ht="16">
      <c r="A224" s="2" t="s">
        <v>1129</v>
      </c>
      <c r="B224" s="490"/>
      <c r="C224" s="455"/>
      <c r="E224" s="490"/>
    </row>
    <row r="225" spans="1:8" s="2" customFormat="1" ht="16">
      <c r="A225" s="2" t="s">
        <v>1130</v>
      </c>
      <c r="B225" s="490"/>
      <c r="C225" s="6"/>
      <c r="D225" s="6"/>
      <c r="E225" s="6"/>
    </row>
    <row r="226" spans="1:8" s="2" customFormat="1" ht="16">
      <c r="A226" s="2" t="s">
        <v>1131</v>
      </c>
    </row>
    <row r="227" spans="1:8" s="2" customFormat="1" ht="16">
      <c r="A227" s="2" t="s">
        <v>1132</v>
      </c>
    </row>
    <row r="228" spans="1:8" s="2" customFormat="1" ht="16">
      <c r="A228" s="2" t="s">
        <v>1133</v>
      </c>
    </row>
    <row r="229" spans="1:8" s="2" customFormat="1" ht="16">
      <c r="A229" s="2" t="s">
        <v>1134</v>
      </c>
    </row>
    <row r="230" spans="1:8" s="2" customFormat="1" ht="16">
      <c r="A230" s="2" t="s">
        <v>1135</v>
      </c>
    </row>
    <row r="231" spans="1:8" s="2" customFormat="1" ht="16"/>
    <row r="232" spans="1:8" s="2" customFormat="1" ht="16">
      <c r="A232" s="488" t="s">
        <v>1144</v>
      </c>
      <c r="B232" s="488"/>
      <c r="C232" s="488"/>
      <c r="D232" s="488"/>
      <c r="E232" s="488"/>
      <c r="F232" s="488"/>
      <c r="G232" s="488"/>
      <c r="H232" s="488"/>
    </row>
    <row r="233" spans="1:8" s="2" customFormat="1" ht="16">
      <c r="A233" s="2" t="s">
        <v>1145</v>
      </c>
    </row>
    <row r="234" spans="1:8" s="2" customFormat="1" ht="16">
      <c r="A234" s="2" t="s">
        <v>1146</v>
      </c>
    </row>
    <row r="235" spans="1:8" s="2" customFormat="1" ht="16"/>
    <row r="236" spans="1:8" s="2" customFormat="1" ht="16">
      <c r="A236" s="2" t="s">
        <v>1147</v>
      </c>
    </row>
    <row r="237" spans="1:8" s="2" customFormat="1" ht="16">
      <c r="A237" s="2" t="s">
        <v>1148</v>
      </c>
    </row>
    <row r="238" spans="1:8" s="2" customFormat="1" ht="16"/>
    <row r="239" spans="1:8" s="2" customFormat="1" ht="16">
      <c r="A239" s="2" t="s">
        <v>1136</v>
      </c>
      <c r="B239" s="2" t="s">
        <v>1137</v>
      </c>
      <c r="C239" s="2" t="s">
        <v>1138</v>
      </c>
      <c r="D239" s="2" t="s">
        <v>1139</v>
      </c>
      <c r="E239" s="2" t="s">
        <v>558</v>
      </c>
      <c r="F239" s="2" t="s">
        <v>1140</v>
      </c>
    </row>
    <row r="240" spans="1:8" s="2" customFormat="1" ht="16">
      <c r="A240" s="89"/>
      <c r="B240" s="89"/>
      <c r="C240" s="89" t="s">
        <v>1141</v>
      </c>
      <c r="D240" s="89" t="s">
        <v>1053</v>
      </c>
      <c r="E240" s="89" t="s">
        <v>1141</v>
      </c>
      <c r="F240" s="89" t="s">
        <v>1053</v>
      </c>
    </row>
    <row r="241" spans="1:6" ht="16">
      <c r="A241" s="496">
        <v>43101</v>
      </c>
      <c r="B241" s="2" t="s">
        <v>572</v>
      </c>
      <c r="C241" s="58">
        <v>1000</v>
      </c>
      <c r="D241" s="2">
        <v>80</v>
      </c>
      <c r="E241" s="2"/>
      <c r="F241" s="2"/>
    </row>
    <row r="242" spans="1:6" ht="16">
      <c r="A242" s="496">
        <v>43146</v>
      </c>
      <c r="B242" s="2" t="s">
        <v>1142</v>
      </c>
      <c r="C242" s="58">
        <v>2000</v>
      </c>
      <c r="D242" s="2">
        <v>90</v>
      </c>
      <c r="E242" s="2"/>
      <c r="F242" s="2"/>
    </row>
    <row r="243" spans="1:6" ht="16">
      <c r="A243" s="496">
        <v>43176</v>
      </c>
      <c r="B243" s="2" t="s">
        <v>1143</v>
      </c>
      <c r="C243" s="2"/>
      <c r="D243" s="2"/>
      <c r="E243" s="2">
        <v>800</v>
      </c>
      <c r="F243" s="2">
        <v>120</v>
      </c>
    </row>
    <row r="244" spans="1:6" ht="16">
      <c r="A244" s="496">
        <v>43204</v>
      </c>
      <c r="B244" s="2" t="s">
        <v>1142</v>
      </c>
      <c r="C244" s="58">
        <v>2500</v>
      </c>
      <c r="D244" s="2">
        <v>100</v>
      </c>
      <c r="E244" s="2"/>
      <c r="F244" s="2"/>
    </row>
    <row r="245" spans="1:6" ht="16">
      <c r="A245" s="496">
        <v>43325</v>
      </c>
      <c r="B245" s="2" t="s">
        <v>1142</v>
      </c>
      <c r="C245" s="58">
        <v>3000</v>
      </c>
      <c r="D245" s="2">
        <v>95</v>
      </c>
      <c r="E245" s="2"/>
      <c r="F245" s="2"/>
    </row>
    <row r="246" spans="1:6" ht="16">
      <c r="A246" s="496">
        <v>43367</v>
      </c>
      <c r="B246" s="2" t="s">
        <v>1143</v>
      </c>
      <c r="C246" s="2"/>
      <c r="D246" s="2"/>
      <c r="E246" s="58">
        <v>3000</v>
      </c>
      <c r="F246" s="2">
        <v>140</v>
      </c>
    </row>
    <row r="247" spans="1:6" ht="16">
      <c r="A247" s="496">
        <v>43383</v>
      </c>
      <c r="B247" s="2" t="s">
        <v>1142</v>
      </c>
      <c r="C247" s="58">
        <v>4000</v>
      </c>
      <c r="D247" s="2">
        <v>75</v>
      </c>
      <c r="E247" s="2"/>
      <c r="F247" s="2"/>
    </row>
    <row r="248" spans="1:6" ht="16">
      <c r="A248" s="496">
        <v>43465</v>
      </c>
      <c r="B248" s="2" t="s">
        <v>1143</v>
      </c>
      <c r="C248" s="2"/>
      <c r="D248" s="2"/>
      <c r="E248" s="58">
        <v>3000</v>
      </c>
      <c r="F248" s="2">
        <v>100</v>
      </c>
    </row>
    <row r="250" spans="1:6" ht="16">
      <c r="A250" s="63" t="s">
        <v>1149</v>
      </c>
    </row>
    <row r="251" spans="1:6" ht="16">
      <c r="A251" s="63" t="s">
        <v>1150</v>
      </c>
    </row>
    <row r="253" spans="1:6" ht="16">
      <c r="A253" s="63" t="s">
        <v>992</v>
      </c>
      <c r="B253" s="63"/>
      <c r="C253" s="63"/>
      <c r="D253" s="63"/>
      <c r="E253" s="63"/>
    </row>
    <row r="254" spans="1:6" ht="16">
      <c r="A254" s="63" t="s">
        <v>1151</v>
      </c>
      <c r="B254" s="63"/>
      <c r="C254" s="63"/>
      <c r="D254" s="63"/>
      <c r="E254" s="63"/>
    </row>
    <row r="255" spans="1:6" ht="16">
      <c r="A255" s="63" t="s">
        <v>1152</v>
      </c>
      <c r="B255" s="63"/>
      <c r="C255" s="63"/>
      <c r="D255" s="63"/>
      <c r="E255" s="63"/>
    </row>
    <row r="256" spans="1:6" ht="16">
      <c r="A256" s="63" t="s">
        <v>1153</v>
      </c>
      <c r="B256" s="63"/>
      <c r="C256" s="63"/>
      <c r="D256" s="63"/>
      <c r="E256" s="63"/>
    </row>
    <row r="257" spans="1:8" ht="16">
      <c r="A257" s="63" t="s">
        <v>1154</v>
      </c>
      <c r="B257" s="63"/>
      <c r="C257" s="63"/>
      <c r="D257" s="63"/>
      <c r="E257" s="63"/>
    </row>
    <row r="258" spans="1:8" ht="16">
      <c r="A258" s="63" t="s">
        <v>1155</v>
      </c>
      <c r="B258" s="63"/>
      <c r="C258" s="63"/>
      <c r="D258" s="63"/>
      <c r="E258" s="63"/>
    </row>
    <row r="260" spans="1:8">
      <c r="A260" s="3" t="s">
        <v>1118</v>
      </c>
    </row>
    <row r="261" spans="1:8" ht="16">
      <c r="A261" s="497" t="s">
        <v>1151</v>
      </c>
      <c r="B261" s="467"/>
      <c r="C261" s="467"/>
      <c r="D261" s="467"/>
      <c r="E261" s="467"/>
      <c r="F261" s="467"/>
      <c r="G261" s="467"/>
      <c r="H261" s="467"/>
    </row>
    <row r="263" spans="1:8" ht="16">
      <c r="A263" s="2" t="s">
        <v>1136</v>
      </c>
      <c r="B263" s="2" t="s">
        <v>1137</v>
      </c>
      <c r="C263" s="34" t="s">
        <v>1138</v>
      </c>
      <c r="D263" s="34" t="s">
        <v>1139</v>
      </c>
      <c r="E263" s="34" t="s">
        <v>558</v>
      </c>
      <c r="F263" s="34" t="s">
        <v>1140</v>
      </c>
    </row>
    <row r="264" spans="1:8" ht="16">
      <c r="A264" s="89"/>
      <c r="B264" s="89"/>
      <c r="C264" s="90" t="s">
        <v>1141</v>
      </c>
      <c r="D264" s="90" t="s">
        <v>1053</v>
      </c>
      <c r="E264" s="90" t="s">
        <v>1141</v>
      </c>
      <c r="F264" s="90" t="s">
        <v>1053</v>
      </c>
    </row>
    <row r="265" spans="1:8" ht="16">
      <c r="A265" s="496">
        <v>43101</v>
      </c>
      <c r="B265" s="2" t="s">
        <v>572</v>
      </c>
      <c r="C265" s="49">
        <v>1000</v>
      </c>
      <c r="D265" s="34">
        <v>80</v>
      </c>
      <c r="E265" s="34"/>
      <c r="F265" s="34"/>
    </row>
    <row r="266" spans="1:8" ht="16">
      <c r="A266" s="496">
        <v>43146</v>
      </c>
      <c r="B266" s="2" t="s">
        <v>1142</v>
      </c>
      <c r="C266" s="49">
        <v>2000</v>
      </c>
      <c r="D266" s="34">
        <v>90</v>
      </c>
      <c r="E266" s="34"/>
      <c r="F266" s="34"/>
    </row>
    <row r="267" spans="1:8" ht="16">
      <c r="A267" s="496">
        <v>43176</v>
      </c>
      <c r="B267" s="2" t="s">
        <v>1143</v>
      </c>
      <c r="C267" s="34"/>
      <c r="D267" s="34"/>
      <c r="E267" s="34">
        <v>800</v>
      </c>
      <c r="F267" s="34">
        <v>120</v>
      </c>
    </row>
    <row r="268" spans="1:8" s="63" customFormat="1" ht="16">
      <c r="A268" s="496">
        <v>43204</v>
      </c>
      <c r="B268" s="2" t="s">
        <v>1142</v>
      </c>
      <c r="C268" s="49">
        <v>2500</v>
      </c>
      <c r="D268" s="34">
        <v>100</v>
      </c>
      <c r="E268" s="34"/>
      <c r="F268" s="34"/>
    </row>
    <row r="269" spans="1:8" s="63" customFormat="1" ht="16">
      <c r="A269" s="496">
        <v>43325</v>
      </c>
      <c r="B269" s="2" t="s">
        <v>1142</v>
      </c>
      <c r="C269" s="49">
        <v>3000</v>
      </c>
      <c r="D269" s="34">
        <v>95</v>
      </c>
      <c r="E269" s="34"/>
      <c r="F269" s="34"/>
    </row>
    <row r="270" spans="1:8" s="63" customFormat="1" ht="16">
      <c r="A270" s="496">
        <v>43367</v>
      </c>
      <c r="B270" s="2" t="s">
        <v>1143</v>
      </c>
      <c r="C270" s="34"/>
      <c r="D270" s="34"/>
      <c r="E270" s="49">
        <v>3000</v>
      </c>
      <c r="F270" s="34">
        <v>140</v>
      </c>
    </row>
    <row r="271" spans="1:8" s="63" customFormat="1" ht="16">
      <c r="A271" s="496">
        <v>43383</v>
      </c>
      <c r="B271" s="2" t="s">
        <v>1142</v>
      </c>
      <c r="C271" s="49">
        <v>4000</v>
      </c>
      <c r="D271" s="34">
        <v>75</v>
      </c>
      <c r="E271" s="34"/>
      <c r="F271" s="34"/>
    </row>
    <row r="272" spans="1:8" s="63" customFormat="1" ht="16">
      <c r="A272" s="496">
        <v>43465</v>
      </c>
      <c r="B272" s="2" t="s">
        <v>1143</v>
      </c>
      <c r="C272" s="34"/>
      <c r="D272" s="34"/>
      <c r="E272" s="49">
        <v>3000</v>
      </c>
      <c r="F272" s="34">
        <v>100</v>
      </c>
    </row>
    <row r="273" spans="1:8" s="63" customFormat="1" ht="16">
      <c r="B273" s="63" t="s">
        <v>436</v>
      </c>
      <c r="C273" s="499">
        <f>SUM(C265:C272)</f>
        <v>12500</v>
      </c>
      <c r="D273" s="63" t="s">
        <v>436</v>
      </c>
      <c r="E273" s="499">
        <f>SUM(E265:E272)</f>
        <v>6800</v>
      </c>
    </row>
    <row r="274" spans="1:8" s="63" customFormat="1" ht="16">
      <c r="C274" s="500" t="s">
        <v>1156</v>
      </c>
      <c r="E274" s="500" t="s">
        <v>1157</v>
      </c>
    </row>
    <row r="275" spans="1:8" s="63" customFormat="1" ht="16">
      <c r="C275" s="500" t="s">
        <v>1138</v>
      </c>
      <c r="E275" s="500" t="s">
        <v>1158</v>
      </c>
    </row>
    <row r="276" spans="1:8" s="63" customFormat="1" ht="16"/>
    <row r="277" spans="1:8" s="63" customFormat="1" ht="16">
      <c r="A277" s="63" t="s">
        <v>1159</v>
      </c>
    </row>
    <row r="278" spans="1:8" s="63" customFormat="1" ht="16">
      <c r="C278" s="498">
        <f>C273-E273</f>
        <v>5700</v>
      </c>
      <c r="E278" s="63" t="s">
        <v>1160</v>
      </c>
    </row>
    <row r="279" spans="1:8" s="63" customFormat="1" ht="16"/>
    <row r="280" spans="1:8" s="63" customFormat="1" ht="16">
      <c r="A280" s="63" t="s">
        <v>1161</v>
      </c>
    </row>
    <row r="281" spans="1:8" s="63" customFormat="1" ht="16">
      <c r="A281" s="497" t="s">
        <v>1167</v>
      </c>
      <c r="B281" s="497"/>
      <c r="C281" s="501">
        <f>4000*75+1700*95</f>
        <v>461500</v>
      </c>
      <c r="E281" s="63" t="s">
        <v>1162</v>
      </c>
    </row>
    <row r="282" spans="1:8" s="63" customFormat="1" ht="16"/>
    <row r="283" spans="1:8" s="63" customFormat="1" ht="16">
      <c r="A283" s="63" t="s">
        <v>1163</v>
      </c>
    </row>
    <row r="284" spans="1:8" s="63" customFormat="1" ht="16">
      <c r="A284" s="63" t="s">
        <v>1164</v>
      </c>
    </row>
    <row r="285" spans="1:8" s="63" customFormat="1" ht="16">
      <c r="A285" s="63" t="s">
        <v>1165</v>
      </c>
    </row>
    <row r="286" spans="1:8" s="63" customFormat="1" ht="16">
      <c r="A286" s="63" t="s">
        <v>1166</v>
      </c>
    </row>
    <row r="287" spans="1:8" s="63" customFormat="1" ht="16"/>
    <row r="288" spans="1:8" ht="16">
      <c r="A288" s="497" t="s">
        <v>1168</v>
      </c>
      <c r="B288" s="467"/>
      <c r="C288" s="467"/>
      <c r="D288" s="467"/>
      <c r="E288" s="467"/>
      <c r="F288" s="467"/>
      <c r="G288" s="467"/>
      <c r="H288" s="467"/>
    </row>
    <row r="289" spans="1:6" s="63" customFormat="1" ht="16"/>
    <row r="290" spans="1:6" ht="16">
      <c r="A290" s="2" t="s">
        <v>1136</v>
      </c>
      <c r="B290" s="2" t="s">
        <v>1137</v>
      </c>
      <c r="C290" s="34" t="s">
        <v>1138</v>
      </c>
      <c r="D290" s="34" t="s">
        <v>1139</v>
      </c>
      <c r="E290" s="34" t="s">
        <v>558</v>
      </c>
      <c r="F290" s="34" t="s">
        <v>1140</v>
      </c>
    </row>
    <row r="291" spans="1:6" ht="16">
      <c r="A291" s="89"/>
      <c r="B291" s="89"/>
      <c r="C291" s="90" t="s">
        <v>1141</v>
      </c>
      <c r="D291" s="90" t="s">
        <v>1053</v>
      </c>
      <c r="E291" s="90" t="s">
        <v>1141</v>
      </c>
      <c r="F291" s="90" t="s">
        <v>1053</v>
      </c>
    </row>
    <row r="292" spans="1:6" ht="16">
      <c r="A292" s="496">
        <v>43101</v>
      </c>
      <c r="B292" s="2" t="s">
        <v>572</v>
      </c>
      <c r="C292" s="49">
        <v>1000</v>
      </c>
      <c r="D292" s="34">
        <v>80</v>
      </c>
      <c r="E292" s="34"/>
      <c r="F292" s="34"/>
    </row>
    <row r="293" spans="1:6" ht="16">
      <c r="A293" s="496">
        <v>43146</v>
      </c>
      <c r="B293" s="2" t="s">
        <v>1142</v>
      </c>
      <c r="C293" s="49">
        <v>2000</v>
      </c>
      <c r="D293" s="34">
        <v>90</v>
      </c>
      <c r="E293" s="34"/>
      <c r="F293" s="34"/>
    </row>
    <row r="294" spans="1:6" ht="16">
      <c r="A294" s="496">
        <v>43176</v>
      </c>
      <c r="B294" s="2" t="s">
        <v>1143</v>
      </c>
      <c r="C294" s="34"/>
      <c r="D294" s="34"/>
      <c r="E294" s="34">
        <v>800</v>
      </c>
      <c r="F294" s="34">
        <v>120</v>
      </c>
    </row>
    <row r="295" spans="1:6" s="63" customFormat="1" ht="16">
      <c r="A295" s="496">
        <v>43204</v>
      </c>
      <c r="B295" s="2" t="s">
        <v>1142</v>
      </c>
      <c r="C295" s="49">
        <v>2500</v>
      </c>
      <c r="D295" s="34">
        <v>100</v>
      </c>
      <c r="E295" s="34"/>
      <c r="F295" s="34"/>
    </row>
    <row r="296" spans="1:6" s="63" customFormat="1" ht="16">
      <c r="A296" s="496">
        <v>43325</v>
      </c>
      <c r="B296" s="2" t="s">
        <v>1142</v>
      </c>
      <c r="C296" s="49">
        <v>3000</v>
      </c>
      <c r="D296" s="34">
        <v>95</v>
      </c>
      <c r="E296" s="34"/>
      <c r="F296" s="34"/>
    </row>
    <row r="297" spans="1:6" s="63" customFormat="1" ht="16">
      <c r="A297" s="496">
        <v>43367</v>
      </c>
      <c r="B297" s="2" t="s">
        <v>1143</v>
      </c>
      <c r="C297" s="34"/>
      <c r="D297" s="34"/>
      <c r="E297" s="49">
        <v>3000</v>
      </c>
      <c r="F297" s="34">
        <v>140</v>
      </c>
    </row>
    <row r="298" spans="1:6" s="63" customFormat="1" ht="16">
      <c r="A298" s="496">
        <v>43383</v>
      </c>
      <c r="B298" s="2" t="s">
        <v>1142</v>
      </c>
      <c r="C298" s="49">
        <v>4000</v>
      </c>
      <c r="D298" s="34">
        <v>75</v>
      </c>
      <c r="E298" s="34"/>
      <c r="F298" s="34"/>
    </row>
    <row r="299" spans="1:6" s="63" customFormat="1" ht="16">
      <c r="A299" s="496">
        <v>43465</v>
      </c>
      <c r="B299" s="2" t="s">
        <v>1143</v>
      </c>
      <c r="C299" s="34"/>
      <c r="D299" s="34"/>
      <c r="E299" s="49">
        <v>3000</v>
      </c>
      <c r="F299" s="34">
        <v>100</v>
      </c>
    </row>
    <row r="300" spans="1:6" s="63" customFormat="1" ht="16">
      <c r="B300" s="63" t="s">
        <v>436</v>
      </c>
      <c r="C300" s="499">
        <f>SUM(C292:C299)</f>
        <v>12500</v>
      </c>
      <c r="D300" s="63" t="s">
        <v>436</v>
      </c>
      <c r="E300" s="499">
        <f>SUM(E292:E299)</f>
        <v>6800</v>
      </c>
    </row>
    <row r="301" spans="1:6" s="63" customFormat="1" ht="16">
      <c r="C301" s="500" t="s">
        <v>1156</v>
      </c>
      <c r="E301" s="500" t="s">
        <v>1157</v>
      </c>
    </row>
    <row r="302" spans="1:6" s="63" customFormat="1" ht="16">
      <c r="C302" s="500" t="s">
        <v>1138</v>
      </c>
      <c r="E302" s="500" t="s">
        <v>1158</v>
      </c>
    </row>
    <row r="304" spans="1:6" s="63" customFormat="1" ht="16">
      <c r="A304" s="63" t="s">
        <v>1159</v>
      </c>
    </row>
    <row r="305" spans="1:8" s="63" customFormat="1" ht="16">
      <c r="C305" s="498">
        <f>C300-E300</f>
        <v>5700</v>
      </c>
      <c r="E305" s="63" t="s">
        <v>1160</v>
      </c>
    </row>
    <row r="307" spans="1:8" s="63" customFormat="1" ht="16">
      <c r="A307" s="63" t="s">
        <v>1169</v>
      </c>
    </row>
    <row r="308" spans="1:8" s="63" customFormat="1" ht="16">
      <c r="B308" s="63" t="s">
        <v>1170</v>
      </c>
      <c r="D308" s="502">
        <f>C292*D292</f>
        <v>80000</v>
      </c>
      <c r="F308" s="63" t="s">
        <v>1173</v>
      </c>
    </row>
    <row r="309" spans="1:8" s="63" customFormat="1" ht="16">
      <c r="B309" s="63" t="s">
        <v>1171</v>
      </c>
      <c r="D309" s="502">
        <f>SUMPRODUCT(C293:C299,D293:D299)</f>
        <v>1015000</v>
      </c>
      <c r="H309" s="63" t="s">
        <v>1174</v>
      </c>
    </row>
    <row r="310" spans="1:8" s="63" customFormat="1" ht="16">
      <c r="B310" s="63" t="s">
        <v>1172</v>
      </c>
      <c r="D310" s="503">
        <f>D308+D309</f>
        <v>1095000</v>
      </c>
    </row>
    <row r="311" spans="1:8" s="63" customFormat="1" ht="16"/>
    <row r="312" spans="1:8" s="63" customFormat="1" ht="16">
      <c r="B312" s="63" t="s">
        <v>1175</v>
      </c>
      <c r="D312" s="64">
        <f>C300</f>
        <v>12500</v>
      </c>
    </row>
    <row r="313" spans="1:8" s="63" customFormat="1" ht="16"/>
    <row r="314" spans="1:8" s="63" customFormat="1" ht="16">
      <c r="B314" s="63" t="s">
        <v>1178</v>
      </c>
      <c r="D314" s="504">
        <f>D310/D312</f>
        <v>87.6</v>
      </c>
      <c r="F314" s="63" t="s">
        <v>1176</v>
      </c>
    </row>
    <row r="315" spans="1:8" s="63" customFormat="1" ht="16"/>
    <row r="316" spans="1:8" ht="16">
      <c r="A316" s="63" t="s">
        <v>1177</v>
      </c>
    </row>
    <row r="318" spans="1:8" ht="16">
      <c r="A318" s="63" t="s">
        <v>1179</v>
      </c>
    </row>
    <row r="320" spans="1:8" ht="16">
      <c r="A320" s="63" t="s">
        <v>1180</v>
      </c>
      <c r="D320" s="505">
        <f>D314*C305</f>
        <v>499319.99999999994</v>
      </c>
      <c r="E320" s="502"/>
      <c r="F320" s="502" t="s">
        <v>1181</v>
      </c>
    </row>
    <row r="322" spans="1:8" ht="16">
      <c r="A322" s="497" t="s">
        <v>1153</v>
      </c>
      <c r="B322" s="467"/>
      <c r="C322" s="467"/>
      <c r="D322" s="467"/>
      <c r="E322" s="467"/>
      <c r="F322" s="467"/>
      <c r="G322" s="467"/>
      <c r="H322" s="467"/>
    </row>
    <row r="323" spans="1:8" ht="16">
      <c r="A323" s="63" t="s">
        <v>1182</v>
      </c>
    </row>
    <row r="324" spans="1:8" ht="16">
      <c r="A324" s="63" t="s">
        <v>1150</v>
      </c>
    </row>
    <row r="326" spans="1:8" ht="16">
      <c r="B326" s="63" t="s">
        <v>1183</v>
      </c>
      <c r="C326" s="63"/>
      <c r="D326" s="63"/>
    </row>
    <row r="327" spans="1:8" ht="16">
      <c r="B327" s="63" t="s">
        <v>1184</v>
      </c>
      <c r="C327" s="63"/>
      <c r="D327" s="502">
        <v>110</v>
      </c>
    </row>
    <row r="328" spans="1:8" ht="16">
      <c r="B328" s="63" t="s">
        <v>1185</v>
      </c>
      <c r="C328" s="63"/>
      <c r="D328" s="502">
        <v>-20</v>
      </c>
    </row>
    <row r="329" spans="1:8" ht="16">
      <c r="B329" s="63" t="s">
        <v>1186</v>
      </c>
      <c r="C329" s="63"/>
      <c r="D329" s="502">
        <v>-5</v>
      </c>
    </row>
    <row r="330" spans="1:8" ht="16">
      <c r="B330" s="63" t="s">
        <v>1187</v>
      </c>
      <c r="C330" s="63"/>
      <c r="D330" s="503">
        <f>SUM(D327:D329)</f>
        <v>85</v>
      </c>
    </row>
    <row r="332" spans="1:8" ht="16">
      <c r="B332" s="63" t="s">
        <v>1188</v>
      </c>
      <c r="D332" s="502">
        <v>5700</v>
      </c>
    </row>
    <row r="334" spans="1:8" ht="16">
      <c r="B334" s="63" t="s">
        <v>1189</v>
      </c>
      <c r="D334" s="505">
        <f>D330*D332</f>
        <v>484500</v>
      </c>
      <c r="F334" s="63" t="s">
        <v>1190</v>
      </c>
    </row>
    <row r="337" spans="1:7" ht="16">
      <c r="A337" s="6" t="s">
        <v>1191</v>
      </c>
      <c r="B337" s="455"/>
      <c r="C337" s="455"/>
      <c r="D337" s="455"/>
      <c r="E337" s="455"/>
      <c r="F337" s="455"/>
      <c r="G337" s="455"/>
    </row>
  </sheetData>
  <mergeCells count="1">
    <mergeCell ref="A1:H1"/>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7CF0F4-C5B8-F040-961E-07C0AB7696C7}">
  <dimension ref="A1:H350"/>
  <sheetViews>
    <sheetView rightToLeft="1" topLeftCell="A318" zoomScale="222" workbookViewId="0">
      <selection activeCell="I342" sqref="I342"/>
    </sheetView>
  </sheetViews>
  <sheetFormatPr baseColWidth="10" defaultRowHeight="16"/>
  <cols>
    <col min="1" max="7" width="10.83203125" style="63"/>
    <col min="8" max="8" width="16" style="63" customWidth="1"/>
    <col min="9" max="16384" width="10.83203125" style="63"/>
  </cols>
  <sheetData>
    <row r="1" spans="1:8">
      <c r="A1" s="691" t="s">
        <v>1192</v>
      </c>
      <c r="B1" s="691"/>
      <c r="C1" s="691"/>
      <c r="D1" s="691"/>
      <c r="E1" s="691"/>
      <c r="F1" s="691"/>
      <c r="G1" s="691"/>
      <c r="H1" s="691"/>
    </row>
    <row r="3" spans="1:8">
      <c r="A3" s="63" t="s">
        <v>1193</v>
      </c>
    </row>
    <row r="4" spans="1:8">
      <c r="A4" s="63" t="s">
        <v>1194</v>
      </c>
    </row>
    <row r="5" spans="1:8">
      <c r="A5" s="63" t="s">
        <v>1195</v>
      </c>
    </row>
    <row r="6" spans="1:8">
      <c r="A6" s="63" t="s">
        <v>1197</v>
      </c>
    </row>
    <row r="8" spans="1:8" s="2" customFormat="1">
      <c r="A8" s="488" t="s">
        <v>1144</v>
      </c>
      <c r="B8" s="488"/>
      <c r="C8" s="488"/>
      <c r="D8" s="488"/>
      <c r="E8" s="488"/>
      <c r="F8" s="488"/>
      <c r="G8" s="488"/>
      <c r="H8" s="488"/>
    </row>
    <row r="9" spans="1:8" s="2" customFormat="1">
      <c r="A9" s="2" t="s">
        <v>1145</v>
      </c>
    </row>
    <row r="10" spans="1:8" s="2" customFormat="1">
      <c r="A10" s="2" t="s">
        <v>1146</v>
      </c>
    </row>
    <row r="11" spans="1:8" s="2" customFormat="1"/>
    <row r="12" spans="1:8" s="2" customFormat="1">
      <c r="A12" s="2" t="s">
        <v>1147</v>
      </c>
    </row>
    <row r="13" spans="1:8" s="2" customFormat="1">
      <c r="A13" s="2" t="s">
        <v>1148</v>
      </c>
    </row>
    <row r="14" spans="1:8" s="2" customFormat="1"/>
    <row r="15" spans="1:8" s="2" customFormat="1">
      <c r="A15" s="2" t="s">
        <v>1136</v>
      </c>
      <c r="B15" s="2" t="s">
        <v>1137</v>
      </c>
      <c r="C15" s="2" t="s">
        <v>1138</v>
      </c>
      <c r="D15" s="2" t="s">
        <v>1139</v>
      </c>
      <c r="E15" s="2" t="s">
        <v>558</v>
      </c>
      <c r="F15" s="2" t="s">
        <v>1140</v>
      </c>
    </row>
    <row r="16" spans="1:8" s="2" customFormat="1">
      <c r="A16" s="89"/>
      <c r="B16" s="89"/>
      <c r="C16" s="89" t="s">
        <v>1141</v>
      </c>
      <c r="D16" s="89" t="s">
        <v>1053</v>
      </c>
      <c r="E16" s="89" t="s">
        <v>1141</v>
      </c>
      <c r="F16" s="89" t="s">
        <v>1053</v>
      </c>
    </row>
    <row r="17" spans="1:6">
      <c r="A17" s="496">
        <v>43101</v>
      </c>
      <c r="B17" s="2" t="s">
        <v>572</v>
      </c>
      <c r="C17" s="58">
        <v>1000</v>
      </c>
      <c r="D17" s="2">
        <v>80</v>
      </c>
      <c r="E17" s="2"/>
      <c r="F17" s="2"/>
    </row>
    <row r="18" spans="1:6">
      <c r="A18" s="496">
        <v>43146</v>
      </c>
      <c r="B18" s="2" t="s">
        <v>1142</v>
      </c>
      <c r="C18" s="58">
        <v>2000</v>
      </c>
      <c r="D18" s="2">
        <v>90</v>
      </c>
      <c r="E18" s="2"/>
      <c r="F18" s="2"/>
    </row>
    <row r="19" spans="1:6">
      <c r="A19" s="496">
        <v>43176</v>
      </c>
      <c r="B19" s="2" t="s">
        <v>1143</v>
      </c>
      <c r="C19" s="2"/>
      <c r="D19" s="2"/>
      <c r="E19" s="2">
        <v>800</v>
      </c>
      <c r="F19" s="2">
        <v>120</v>
      </c>
    </row>
    <row r="20" spans="1:6">
      <c r="A20" s="496">
        <v>43204</v>
      </c>
      <c r="B20" s="2" t="s">
        <v>1142</v>
      </c>
      <c r="C20" s="58">
        <v>2500</v>
      </c>
      <c r="D20" s="2">
        <v>100</v>
      </c>
      <c r="E20" s="2"/>
      <c r="F20" s="2"/>
    </row>
    <row r="21" spans="1:6">
      <c r="A21" s="496">
        <v>43325</v>
      </c>
      <c r="B21" s="2" t="s">
        <v>1142</v>
      </c>
      <c r="C21" s="58">
        <v>3000</v>
      </c>
      <c r="D21" s="2">
        <v>95</v>
      </c>
      <c r="E21" s="2"/>
      <c r="F21" s="2"/>
    </row>
    <row r="22" spans="1:6">
      <c r="A22" s="496">
        <v>43367</v>
      </c>
      <c r="B22" s="2" t="s">
        <v>1143</v>
      </c>
      <c r="C22" s="2"/>
      <c r="D22" s="2"/>
      <c r="E22" s="58">
        <v>3000</v>
      </c>
      <c r="F22" s="2">
        <v>140</v>
      </c>
    </row>
    <row r="23" spans="1:6">
      <c r="A23" s="496">
        <v>43383</v>
      </c>
      <c r="B23" s="2" t="s">
        <v>1142</v>
      </c>
      <c r="C23" s="58">
        <v>4000</v>
      </c>
      <c r="D23" s="2">
        <v>75</v>
      </c>
      <c r="E23" s="2"/>
      <c r="F23" s="2"/>
    </row>
    <row r="24" spans="1:6">
      <c r="A24" s="496">
        <v>43465</v>
      </c>
      <c r="B24" s="2" t="s">
        <v>1143</v>
      </c>
      <c r="C24" s="2"/>
      <c r="D24" s="2"/>
      <c r="E24" s="58">
        <v>3000</v>
      </c>
      <c r="F24" s="2">
        <v>100</v>
      </c>
    </row>
    <row r="26" spans="1:6">
      <c r="A26" s="63" t="s">
        <v>1149</v>
      </c>
    </row>
    <row r="27" spans="1:6">
      <c r="A27" s="63" t="s">
        <v>1150</v>
      </c>
    </row>
    <row r="29" spans="1:6">
      <c r="A29" s="63" t="s">
        <v>992</v>
      </c>
    </row>
    <row r="30" spans="1:6">
      <c r="A30" s="63" t="s">
        <v>1151</v>
      </c>
    </row>
    <row r="31" spans="1:6">
      <c r="A31" s="63" t="s">
        <v>1152</v>
      </c>
    </row>
    <row r="32" spans="1:6">
      <c r="A32" s="63" t="s">
        <v>1153</v>
      </c>
    </row>
    <row r="33" spans="1:8">
      <c r="A33" s="63" t="s">
        <v>1154</v>
      </c>
    </row>
    <row r="34" spans="1:8">
      <c r="A34" s="63" t="s">
        <v>1155</v>
      </c>
    </row>
    <row r="36" spans="1:8">
      <c r="A36" s="63" t="s">
        <v>1118</v>
      </c>
    </row>
    <row r="37" spans="1:8">
      <c r="A37" s="497" t="s">
        <v>1151</v>
      </c>
      <c r="B37" s="497"/>
      <c r="C37" s="497"/>
      <c r="D37" s="497"/>
      <c r="E37" s="497"/>
      <c r="F37" s="497"/>
      <c r="G37" s="497"/>
      <c r="H37" s="497"/>
    </row>
    <row r="39" spans="1:8">
      <c r="A39" s="2" t="s">
        <v>1136</v>
      </c>
      <c r="B39" s="2" t="s">
        <v>1137</v>
      </c>
      <c r="C39" s="34" t="s">
        <v>1138</v>
      </c>
      <c r="D39" s="34" t="s">
        <v>1139</v>
      </c>
      <c r="E39" s="34" t="s">
        <v>558</v>
      </c>
      <c r="F39" s="34" t="s">
        <v>1140</v>
      </c>
    </row>
    <row r="40" spans="1:8">
      <c r="A40" s="89"/>
      <c r="B40" s="89"/>
      <c r="C40" s="90" t="s">
        <v>1141</v>
      </c>
      <c r="D40" s="90" t="s">
        <v>1053</v>
      </c>
      <c r="E40" s="90" t="s">
        <v>1141</v>
      </c>
      <c r="F40" s="90" t="s">
        <v>1053</v>
      </c>
    </row>
    <row r="41" spans="1:8">
      <c r="A41" s="496">
        <v>43101</v>
      </c>
      <c r="B41" s="2" t="s">
        <v>572</v>
      </c>
      <c r="C41" s="49">
        <v>1000</v>
      </c>
      <c r="D41" s="34">
        <v>80</v>
      </c>
      <c r="E41" s="34"/>
      <c r="F41" s="34"/>
    </row>
    <row r="42" spans="1:8">
      <c r="A42" s="496">
        <v>43146</v>
      </c>
      <c r="B42" s="2" t="s">
        <v>1142</v>
      </c>
      <c r="C42" s="49">
        <v>2000</v>
      </c>
      <c r="D42" s="34">
        <v>90</v>
      </c>
      <c r="E42" s="34"/>
      <c r="F42" s="34"/>
    </row>
    <row r="43" spans="1:8">
      <c r="A43" s="496">
        <v>43176</v>
      </c>
      <c r="B43" s="2" t="s">
        <v>1143</v>
      </c>
      <c r="C43" s="34"/>
      <c r="D43" s="34"/>
      <c r="E43" s="34">
        <v>800</v>
      </c>
      <c r="F43" s="34">
        <v>120</v>
      </c>
    </row>
    <row r="44" spans="1:8">
      <c r="A44" s="496">
        <v>43204</v>
      </c>
      <c r="B44" s="2" t="s">
        <v>1142</v>
      </c>
      <c r="C44" s="49">
        <v>2500</v>
      </c>
      <c r="D44" s="34">
        <v>100</v>
      </c>
      <c r="E44" s="34"/>
      <c r="F44" s="34"/>
    </row>
    <row r="45" spans="1:8">
      <c r="A45" s="496">
        <v>43325</v>
      </c>
      <c r="B45" s="2" t="s">
        <v>1142</v>
      </c>
      <c r="C45" s="49">
        <v>3000</v>
      </c>
      <c r="D45" s="34">
        <v>95</v>
      </c>
      <c r="E45" s="34"/>
      <c r="F45" s="34"/>
    </row>
    <row r="46" spans="1:8">
      <c r="A46" s="496">
        <v>43367</v>
      </c>
      <c r="B46" s="2" t="s">
        <v>1143</v>
      </c>
      <c r="C46" s="34"/>
      <c r="D46" s="34"/>
      <c r="E46" s="49">
        <v>3000</v>
      </c>
      <c r="F46" s="34">
        <v>140</v>
      </c>
    </row>
    <row r="47" spans="1:8">
      <c r="A47" s="496">
        <v>43383</v>
      </c>
      <c r="B47" s="2" t="s">
        <v>1142</v>
      </c>
      <c r="C47" s="49">
        <v>4000</v>
      </c>
      <c r="D47" s="34">
        <v>75</v>
      </c>
      <c r="E47" s="34"/>
      <c r="F47" s="34"/>
    </row>
    <row r="48" spans="1:8">
      <c r="A48" s="496">
        <v>43465</v>
      </c>
      <c r="B48" s="2" t="s">
        <v>1143</v>
      </c>
      <c r="C48" s="34"/>
      <c r="D48" s="34"/>
      <c r="E48" s="49">
        <v>3000</v>
      </c>
      <c r="F48" s="34">
        <v>100</v>
      </c>
    </row>
    <row r="49" spans="1:8">
      <c r="B49" s="63" t="s">
        <v>436</v>
      </c>
      <c r="C49" s="499">
        <f>SUM(C41:C48)</f>
        <v>12500</v>
      </c>
      <c r="D49" s="63" t="s">
        <v>436</v>
      </c>
      <c r="E49" s="499">
        <f>SUM(E41:E48)</f>
        <v>6800</v>
      </c>
    </row>
    <row r="50" spans="1:8">
      <c r="C50" s="500" t="s">
        <v>1156</v>
      </c>
      <c r="E50" s="500" t="s">
        <v>1157</v>
      </c>
    </row>
    <row r="51" spans="1:8">
      <c r="C51" s="500" t="s">
        <v>1138</v>
      </c>
      <c r="E51" s="500" t="s">
        <v>1158</v>
      </c>
    </row>
    <row r="53" spans="1:8">
      <c r="A53" s="63" t="s">
        <v>1159</v>
      </c>
    </row>
    <row r="54" spans="1:8">
      <c r="C54" s="498">
        <f>C49-E49</f>
        <v>5700</v>
      </c>
      <c r="E54" s="63" t="s">
        <v>1160</v>
      </c>
    </row>
    <row r="56" spans="1:8">
      <c r="A56" s="63" t="s">
        <v>1161</v>
      </c>
    </row>
    <row r="57" spans="1:8">
      <c r="A57" s="497" t="s">
        <v>1167</v>
      </c>
      <c r="B57" s="497"/>
      <c r="C57" s="501">
        <f>4000*75+1700*95</f>
        <v>461500</v>
      </c>
      <c r="E57" s="63" t="s">
        <v>1162</v>
      </c>
    </row>
    <row r="59" spans="1:8">
      <c r="A59" s="63" t="s">
        <v>1163</v>
      </c>
    </row>
    <row r="60" spans="1:8">
      <c r="A60" s="63" t="s">
        <v>1164</v>
      </c>
    </row>
    <row r="61" spans="1:8">
      <c r="A61" s="63" t="s">
        <v>1165</v>
      </c>
    </row>
    <row r="62" spans="1:8">
      <c r="A62" s="63" t="s">
        <v>1166</v>
      </c>
    </row>
    <row r="64" spans="1:8">
      <c r="A64" s="497" t="s">
        <v>1168</v>
      </c>
      <c r="B64" s="497"/>
      <c r="C64" s="497"/>
      <c r="D64" s="497"/>
      <c r="E64" s="497"/>
      <c r="F64" s="497"/>
      <c r="G64" s="497"/>
      <c r="H64" s="497"/>
    </row>
    <row r="66" spans="1:6">
      <c r="A66" s="2" t="s">
        <v>1136</v>
      </c>
      <c r="B66" s="2" t="s">
        <v>1137</v>
      </c>
      <c r="C66" s="34" t="s">
        <v>1138</v>
      </c>
      <c r="D66" s="34" t="s">
        <v>1139</v>
      </c>
      <c r="E66" s="34" t="s">
        <v>558</v>
      </c>
      <c r="F66" s="34" t="s">
        <v>1140</v>
      </c>
    </row>
    <row r="67" spans="1:6">
      <c r="A67" s="89"/>
      <c r="B67" s="89"/>
      <c r="C67" s="90" t="s">
        <v>1141</v>
      </c>
      <c r="D67" s="90" t="s">
        <v>1053</v>
      </c>
      <c r="E67" s="90" t="s">
        <v>1141</v>
      </c>
      <c r="F67" s="90" t="s">
        <v>1053</v>
      </c>
    </row>
    <row r="68" spans="1:6">
      <c r="A68" s="496">
        <v>43101</v>
      </c>
      <c r="B68" s="2" t="s">
        <v>572</v>
      </c>
      <c r="C68" s="49">
        <v>1000</v>
      </c>
      <c r="D68" s="34">
        <v>80</v>
      </c>
      <c r="E68" s="34"/>
      <c r="F68" s="34"/>
    </row>
    <row r="69" spans="1:6">
      <c r="A69" s="496">
        <v>43146</v>
      </c>
      <c r="B69" s="2" t="s">
        <v>1142</v>
      </c>
      <c r="C69" s="49">
        <v>2000</v>
      </c>
      <c r="D69" s="34">
        <v>90</v>
      </c>
      <c r="E69" s="34"/>
      <c r="F69" s="34"/>
    </row>
    <row r="70" spans="1:6">
      <c r="A70" s="496">
        <v>43176</v>
      </c>
      <c r="B70" s="2" t="s">
        <v>1143</v>
      </c>
      <c r="C70" s="34"/>
      <c r="D70" s="34"/>
      <c r="E70" s="34">
        <v>800</v>
      </c>
      <c r="F70" s="34">
        <v>120</v>
      </c>
    </row>
    <row r="71" spans="1:6">
      <c r="A71" s="496">
        <v>43204</v>
      </c>
      <c r="B71" s="2" t="s">
        <v>1142</v>
      </c>
      <c r="C71" s="49">
        <v>2500</v>
      </c>
      <c r="D71" s="34">
        <v>100</v>
      </c>
      <c r="E71" s="34"/>
      <c r="F71" s="34"/>
    </row>
    <row r="72" spans="1:6">
      <c r="A72" s="496">
        <v>43325</v>
      </c>
      <c r="B72" s="2" t="s">
        <v>1142</v>
      </c>
      <c r="C72" s="49">
        <v>3000</v>
      </c>
      <c r="D72" s="34">
        <v>95</v>
      </c>
      <c r="E72" s="34"/>
      <c r="F72" s="34"/>
    </row>
    <row r="73" spans="1:6">
      <c r="A73" s="496">
        <v>43367</v>
      </c>
      <c r="B73" s="2" t="s">
        <v>1143</v>
      </c>
      <c r="C73" s="34"/>
      <c r="D73" s="34"/>
      <c r="E73" s="49">
        <v>3000</v>
      </c>
      <c r="F73" s="34">
        <v>140</v>
      </c>
    </row>
    <row r="74" spans="1:6">
      <c r="A74" s="496">
        <v>43383</v>
      </c>
      <c r="B74" s="2" t="s">
        <v>1142</v>
      </c>
      <c r="C74" s="49">
        <v>4000</v>
      </c>
      <c r="D74" s="34">
        <v>75</v>
      </c>
      <c r="E74" s="34"/>
      <c r="F74" s="34"/>
    </row>
    <row r="75" spans="1:6">
      <c r="A75" s="496">
        <v>43465</v>
      </c>
      <c r="B75" s="2" t="s">
        <v>1143</v>
      </c>
      <c r="C75" s="34"/>
      <c r="D75" s="34"/>
      <c r="E75" s="49">
        <v>3000</v>
      </c>
      <c r="F75" s="34">
        <v>100</v>
      </c>
    </row>
    <row r="76" spans="1:6">
      <c r="B76" s="63" t="s">
        <v>436</v>
      </c>
      <c r="C76" s="499">
        <f>SUM(C68:C75)</f>
        <v>12500</v>
      </c>
      <c r="D76" s="63" t="s">
        <v>436</v>
      </c>
      <c r="E76" s="499">
        <f>SUM(E68:E75)</f>
        <v>6800</v>
      </c>
    </row>
    <row r="77" spans="1:6">
      <c r="C77" s="500" t="s">
        <v>1156</v>
      </c>
      <c r="E77" s="500" t="s">
        <v>1157</v>
      </c>
    </row>
    <row r="78" spans="1:6">
      <c r="C78" s="500" t="s">
        <v>1138</v>
      </c>
      <c r="E78" s="500" t="s">
        <v>1158</v>
      </c>
    </row>
    <row r="80" spans="1:6">
      <c r="A80" s="63" t="s">
        <v>1159</v>
      </c>
    </row>
    <row r="81" spans="1:8">
      <c r="C81" s="498">
        <f>C76-E76</f>
        <v>5700</v>
      </c>
      <c r="E81" s="63" t="s">
        <v>1160</v>
      </c>
    </row>
    <row r="83" spans="1:8">
      <c r="A83" s="63" t="s">
        <v>1169</v>
      </c>
    </row>
    <row r="84" spans="1:8">
      <c r="B84" s="63" t="s">
        <v>1170</v>
      </c>
      <c r="D84" s="502">
        <f>C68*D68</f>
        <v>80000</v>
      </c>
      <c r="F84" s="63" t="s">
        <v>1173</v>
      </c>
    </row>
    <row r="85" spans="1:8">
      <c r="B85" s="63" t="s">
        <v>1171</v>
      </c>
      <c r="D85" s="502">
        <f>SUMPRODUCT(C69:C75,D69:D75)</f>
        <v>1015000</v>
      </c>
      <c r="H85" s="63" t="s">
        <v>1174</v>
      </c>
    </row>
    <row r="86" spans="1:8">
      <c r="B86" s="63" t="s">
        <v>1172</v>
      </c>
      <c r="D86" s="503">
        <f>D84+D85</f>
        <v>1095000</v>
      </c>
    </row>
    <row r="88" spans="1:8">
      <c r="B88" s="63" t="s">
        <v>1175</v>
      </c>
      <c r="D88" s="64">
        <f>C76</f>
        <v>12500</v>
      </c>
    </row>
    <row r="90" spans="1:8">
      <c r="B90" s="63" t="s">
        <v>1178</v>
      </c>
      <c r="D90" s="504">
        <f>D86/D88</f>
        <v>87.6</v>
      </c>
      <c r="F90" s="63" t="s">
        <v>1176</v>
      </c>
    </row>
    <row r="92" spans="1:8">
      <c r="A92" s="63" t="s">
        <v>1177</v>
      </c>
    </row>
    <row r="94" spans="1:8">
      <c r="A94" s="63" t="s">
        <v>1179</v>
      </c>
    </row>
    <row r="96" spans="1:8">
      <c r="A96" s="63" t="s">
        <v>1180</v>
      </c>
      <c r="D96" s="505">
        <f>D90*C81</f>
        <v>499319.99999999994</v>
      </c>
      <c r="E96" s="502"/>
      <c r="F96" s="502" t="s">
        <v>1181</v>
      </c>
    </row>
    <row r="98" spans="1:8">
      <c r="A98" s="497" t="s">
        <v>1153</v>
      </c>
      <c r="B98" s="497"/>
      <c r="C98" s="497"/>
      <c r="D98" s="497"/>
      <c r="E98" s="497"/>
      <c r="F98" s="497"/>
      <c r="G98" s="497"/>
      <c r="H98" s="497"/>
    </row>
    <row r="99" spans="1:8">
      <c r="A99" s="63" t="s">
        <v>1182</v>
      </c>
    </row>
    <row r="100" spans="1:8">
      <c r="A100" s="63" t="s">
        <v>1150</v>
      </c>
    </row>
    <row r="102" spans="1:8">
      <c r="B102" s="63" t="s">
        <v>1183</v>
      </c>
    </row>
    <row r="103" spans="1:8">
      <c r="B103" s="63" t="s">
        <v>1184</v>
      </c>
      <c r="D103" s="502">
        <v>110</v>
      </c>
    </row>
    <row r="104" spans="1:8">
      <c r="B104" s="63" t="s">
        <v>1185</v>
      </c>
      <c r="D104" s="502">
        <v>-20</v>
      </c>
    </row>
    <row r="105" spans="1:8">
      <c r="B105" s="63" t="s">
        <v>1186</v>
      </c>
      <c r="D105" s="502">
        <v>-5</v>
      </c>
    </row>
    <row r="106" spans="1:8">
      <c r="B106" s="63" t="s">
        <v>1187</v>
      </c>
      <c r="D106" s="503">
        <f>SUM(D103:D105)</f>
        <v>85</v>
      </c>
    </row>
    <row r="108" spans="1:8">
      <c r="B108" s="63" t="s">
        <v>1188</v>
      </c>
      <c r="D108" s="502">
        <v>5700</v>
      </c>
    </row>
    <row r="110" spans="1:8">
      <c r="B110" s="63" t="s">
        <v>1189</v>
      </c>
      <c r="D110" s="505">
        <f>D106*D108</f>
        <v>484500</v>
      </c>
      <c r="F110" s="63" t="s">
        <v>1190</v>
      </c>
    </row>
    <row r="112" spans="1:8">
      <c r="A112" s="506" t="s">
        <v>1154</v>
      </c>
      <c r="B112" s="506"/>
      <c r="C112" s="506"/>
      <c r="D112" s="506"/>
      <c r="E112" s="506"/>
      <c r="F112" s="506"/>
      <c r="G112" s="506"/>
      <c r="H112" s="506"/>
    </row>
    <row r="114" spans="1:8">
      <c r="A114" s="63" t="s">
        <v>1198</v>
      </c>
    </row>
    <row r="115" spans="1:8">
      <c r="A115" s="63" t="s">
        <v>1199</v>
      </c>
    </row>
    <row r="116" spans="1:8">
      <c r="A116" s="63" t="s">
        <v>1200</v>
      </c>
      <c r="C116" s="5"/>
      <c r="D116" s="510"/>
      <c r="E116" s="510"/>
      <c r="F116" s="510" t="s">
        <v>1209</v>
      </c>
    </row>
    <row r="117" spans="1:8">
      <c r="C117" s="5"/>
      <c r="D117" s="510" t="s">
        <v>1207</v>
      </c>
      <c r="E117" s="510" t="s">
        <v>1208</v>
      </c>
      <c r="F117" s="510" t="s">
        <v>1210</v>
      </c>
    </row>
    <row r="118" spans="1:8">
      <c r="A118" s="63" t="s">
        <v>1201</v>
      </c>
      <c r="C118" s="507"/>
      <c r="D118" s="511" t="s">
        <v>1204</v>
      </c>
      <c r="E118" s="511" t="s">
        <v>1205</v>
      </c>
      <c r="F118" s="511" t="s">
        <v>1206</v>
      </c>
    </row>
    <row r="119" spans="1:8">
      <c r="C119" s="512" t="s">
        <v>1202</v>
      </c>
      <c r="D119" s="498">
        <f>C57</f>
        <v>461500</v>
      </c>
      <c r="E119" s="508">
        <f>D110</f>
        <v>484500</v>
      </c>
      <c r="F119" s="508">
        <f>MIN(E119,D119)</f>
        <v>461500</v>
      </c>
    </row>
    <row r="120" spans="1:8">
      <c r="C120" s="512" t="s">
        <v>1203</v>
      </c>
      <c r="D120" s="508">
        <f>D96</f>
        <v>499319.99999999994</v>
      </c>
      <c r="E120" s="508">
        <f>E119</f>
        <v>484500</v>
      </c>
      <c r="F120" s="508">
        <f>MIN(E120,D120)</f>
        <v>484500</v>
      </c>
    </row>
    <row r="122" spans="1:8">
      <c r="A122" s="506" t="s">
        <v>1155</v>
      </c>
      <c r="B122" s="506"/>
      <c r="C122" s="506"/>
      <c r="D122" s="506"/>
      <c r="E122" s="506"/>
      <c r="F122" s="506"/>
      <c r="G122" s="506"/>
      <c r="H122" s="506"/>
    </row>
    <row r="124" spans="1:8">
      <c r="A124" s="63" t="s">
        <v>1211</v>
      </c>
    </row>
    <row r="125" spans="1:8">
      <c r="C125" s="509" t="s">
        <v>1202</v>
      </c>
      <c r="D125" s="509" t="s">
        <v>1203</v>
      </c>
      <c r="G125" s="509" t="s">
        <v>1202</v>
      </c>
      <c r="H125" s="509" t="s">
        <v>1203</v>
      </c>
    </row>
    <row r="126" spans="1:8">
      <c r="A126" s="63" t="s">
        <v>558</v>
      </c>
      <c r="C126" s="498">
        <f>E70*F70+E73*F73+E75*F75</f>
        <v>816000</v>
      </c>
      <c r="D126" s="498">
        <f>C126</f>
        <v>816000</v>
      </c>
      <c r="E126" s="63" t="s">
        <v>1212</v>
      </c>
    </row>
    <row r="127" spans="1:8">
      <c r="A127" s="63" t="s">
        <v>858</v>
      </c>
      <c r="C127" s="515">
        <f>-G136</f>
        <v>-633500</v>
      </c>
      <c r="D127" s="515">
        <f>-H136</f>
        <v>-610500</v>
      </c>
      <c r="E127" s="63" t="s">
        <v>566</v>
      </c>
      <c r="G127" s="508">
        <f>C126</f>
        <v>816000</v>
      </c>
      <c r="H127" s="508">
        <f>D126</f>
        <v>816000</v>
      </c>
    </row>
    <row r="128" spans="1:8">
      <c r="A128" s="63" t="s">
        <v>559</v>
      </c>
      <c r="C128" s="517">
        <f>C126+C127</f>
        <v>182500</v>
      </c>
      <c r="D128" s="517">
        <f>D126+D127</f>
        <v>205500</v>
      </c>
      <c r="E128" s="63" t="s">
        <v>1066</v>
      </c>
      <c r="G128" s="508">
        <v>0</v>
      </c>
      <c r="H128" s="508">
        <v>0</v>
      </c>
    </row>
    <row r="129" spans="1:8">
      <c r="E129" s="63" t="s">
        <v>1067</v>
      </c>
      <c r="G129" s="508">
        <v>0</v>
      </c>
      <c r="H129" s="508">
        <v>0</v>
      </c>
    </row>
    <row r="130" spans="1:8">
      <c r="E130" s="63" t="s">
        <v>909</v>
      </c>
      <c r="G130" s="514">
        <f>G127</f>
        <v>816000</v>
      </c>
      <c r="H130" s="514">
        <f>H127</f>
        <v>816000</v>
      </c>
    </row>
    <row r="131" spans="1:8">
      <c r="G131" s="508"/>
      <c r="H131" s="508"/>
    </row>
    <row r="132" spans="1:8">
      <c r="A132" s="63" t="s">
        <v>1215</v>
      </c>
      <c r="E132" s="63" t="s">
        <v>1213</v>
      </c>
      <c r="G132" s="508"/>
      <c r="H132" s="508"/>
    </row>
    <row r="133" spans="1:8">
      <c r="A133" s="63" t="s">
        <v>1216</v>
      </c>
      <c r="E133" s="63" t="s">
        <v>572</v>
      </c>
      <c r="G133" s="508">
        <f>C68*D68</f>
        <v>80000</v>
      </c>
      <c r="H133" s="508">
        <f>G133</f>
        <v>80000</v>
      </c>
    </row>
    <row r="134" spans="1:8">
      <c r="A134" s="63" t="s">
        <v>1217</v>
      </c>
      <c r="E134" s="63" t="s">
        <v>1214</v>
      </c>
      <c r="G134" s="508">
        <f>C42*D42+C44*D44+C45*D45+C47*D47</f>
        <v>1015000</v>
      </c>
      <c r="H134" s="508">
        <f>G134</f>
        <v>1015000</v>
      </c>
    </row>
    <row r="135" spans="1:8">
      <c r="E135" s="63" t="s">
        <v>1254</v>
      </c>
      <c r="G135" s="515">
        <f>-F119</f>
        <v>-461500</v>
      </c>
      <c r="H135" s="515">
        <f>-F120</f>
        <v>-484500</v>
      </c>
    </row>
    <row r="136" spans="1:8">
      <c r="A136" s="63" t="s">
        <v>1218</v>
      </c>
      <c r="E136" s="63" t="s">
        <v>858</v>
      </c>
      <c r="G136" s="516">
        <f>SUM(G133:G135)</f>
        <v>633500</v>
      </c>
      <c r="H136" s="516">
        <f>SUM(H133:H135)</f>
        <v>610500</v>
      </c>
    </row>
    <row r="137" spans="1:8">
      <c r="A137" s="63" t="s">
        <v>1219</v>
      </c>
    </row>
    <row r="139" spans="1:8">
      <c r="A139" s="63" t="s">
        <v>1220</v>
      </c>
    </row>
    <row r="140" spans="1:8">
      <c r="A140" s="63" t="s">
        <v>1221</v>
      </c>
    </row>
    <row r="142" spans="1:8" ht="17" thickBot="1"/>
    <row r="143" spans="1:8">
      <c r="A143" s="518" t="s">
        <v>1196</v>
      </c>
      <c r="B143" s="519"/>
      <c r="C143" s="519"/>
      <c r="D143" s="519"/>
      <c r="E143" s="519"/>
      <c r="F143" s="519"/>
      <c r="G143" s="519"/>
      <c r="H143" s="520"/>
    </row>
    <row r="144" spans="1:8">
      <c r="A144" s="521" t="s">
        <v>1222</v>
      </c>
      <c r="H144" s="522"/>
    </row>
    <row r="145" spans="1:8">
      <c r="A145" s="521" t="s">
        <v>1223</v>
      </c>
      <c r="H145" s="522"/>
    </row>
    <row r="146" spans="1:8">
      <c r="A146" s="521"/>
      <c r="H146" s="522"/>
    </row>
    <row r="147" spans="1:8">
      <c r="A147" s="521" t="s">
        <v>1224</v>
      </c>
      <c r="H147" s="522"/>
    </row>
    <row r="148" spans="1:8">
      <c r="A148" s="521"/>
      <c r="D148" s="63" t="s">
        <v>1225</v>
      </c>
      <c r="G148" s="507" t="s">
        <v>88</v>
      </c>
      <c r="H148" s="522"/>
    </row>
    <row r="149" spans="1:8">
      <c r="A149" s="521"/>
      <c r="D149" s="63" t="s">
        <v>1226</v>
      </c>
      <c r="G149" s="507" t="s">
        <v>89</v>
      </c>
      <c r="H149" s="522"/>
    </row>
    <row r="150" spans="1:8">
      <c r="A150" s="521"/>
      <c r="D150" s="63" t="s">
        <v>1227</v>
      </c>
      <c r="G150" s="507" t="s">
        <v>91</v>
      </c>
      <c r="H150" s="522"/>
    </row>
    <row r="151" spans="1:8">
      <c r="A151" s="521"/>
      <c r="H151" s="522"/>
    </row>
    <row r="152" spans="1:8">
      <c r="A152" s="521" t="s">
        <v>1228</v>
      </c>
      <c r="H152" s="522"/>
    </row>
    <row r="153" spans="1:8">
      <c r="A153" s="63" t="s">
        <v>1229</v>
      </c>
      <c r="H153" s="522"/>
    </row>
    <row r="154" spans="1:8">
      <c r="A154" s="63" t="s">
        <v>1230</v>
      </c>
      <c r="H154" s="522"/>
    </row>
    <row r="155" spans="1:8">
      <c r="B155" s="63" t="s">
        <v>1231</v>
      </c>
      <c r="H155" s="522"/>
    </row>
    <row r="156" spans="1:8">
      <c r="A156" s="521"/>
      <c r="H156" s="522"/>
    </row>
    <row r="157" spans="1:8">
      <c r="A157" s="521" t="s">
        <v>1232</v>
      </c>
      <c r="H157" s="522"/>
    </row>
    <row r="158" spans="1:8">
      <c r="A158" s="521"/>
      <c r="B158" s="63" t="s">
        <v>1233</v>
      </c>
      <c r="D158" s="507" t="s">
        <v>88</v>
      </c>
      <c r="H158" s="522"/>
    </row>
    <row r="159" spans="1:8">
      <c r="A159" s="521"/>
      <c r="B159" s="63" t="s">
        <v>1185</v>
      </c>
      <c r="D159" s="507" t="s">
        <v>89</v>
      </c>
      <c r="H159" s="522"/>
    </row>
    <row r="160" spans="1:8">
      <c r="A160" s="521"/>
      <c r="B160" s="63" t="s">
        <v>1186</v>
      </c>
      <c r="D160" s="507" t="s">
        <v>89</v>
      </c>
      <c r="H160" s="522"/>
    </row>
    <row r="161" spans="1:8">
      <c r="A161" s="521"/>
      <c r="B161" s="63" t="s">
        <v>1234</v>
      </c>
      <c r="D161" s="507" t="s">
        <v>91</v>
      </c>
      <c r="H161" s="522"/>
    </row>
    <row r="162" spans="1:8">
      <c r="A162" s="521"/>
      <c r="H162" s="522"/>
    </row>
    <row r="163" spans="1:8">
      <c r="A163" s="521"/>
      <c r="B163" s="63" t="s">
        <v>1235</v>
      </c>
      <c r="H163" s="522"/>
    </row>
    <row r="164" spans="1:8">
      <c r="A164" s="521"/>
      <c r="H164" s="522"/>
    </row>
    <row r="165" spans="1:8">
      <c r="A165" s="521" t="s">
        <v>1236</v>
      </c>
      <c r="H165" s="522"/>
    </row>
    <row r="166" spans="1:8">
      <c r="A166" s="521"/>
      <c r="H166" s="522"/>
    </row>
    <row r="167" spans="1:8">
      <c r="A167" s="521" t="s">
        <v>1237</v>
      </c>
      <c r="H167" s="522"/>
    </row>
    <row r="168" spans="1:8">
      <c r="A168" s="521" t="s">
        <v>1238</v>
      </c>
      <c r="H168" s="522"/>
    </row>
    <row r="169" spans="1:8" ht="17" thickBot="1">
      <c r="A169" s="523" t="s">
        <v>1239</v>
      </c>
      <c r="B169" s="526"/>
      <c r="C169" s="526"/>
      <c r="D169" s="526"/>
      <c r="E169" s="526"/>
      <c r="F169" s="526"/>
      <c r="G169" s="526"/>
      <c r="H169" s="527"/>
    </row>
    <row r="171" spans="1:8">
      <c r="A171" s="63" t="s">
        <v>1240</v>
      </c>
    </row>
    <row r="203" spans="1:8">
      <c r="A203" s="691" t="s">
        <v>1241</v>
      </c>
      <c r="B203" s="691"/>
      <c r="C203" s="691"/>
      <c r="D203" s="691"/>
      <c r="E203" s="691"/>
      <c r="F203" s="691"/>
      <c r="G203" s="691"/>
      <c r="H203" s="691"/>
    </row>
    <row r="205" spans="1:8">
      <c r="A205" s="63" t="s">
        <v>1244</v>
      </c>
    </row>
    <row r="206" spans="1:8">
      <c r="A206" s="63" t="s">
        <v>1245</v>
      </c>
    </row>
    <row r="207" spans="1:8">
      <c r="A207" s="63" t="s">
        <v>1242</v>
      </c>
    </row>
    <row r="209" spans="1:8">
      <c r="A209" s="63" t="s">
        <v>1243</v>
      </c>
    </row>
    <row r="211" spans="1:8">
      <c r="A211" s="524" t="s">
        <v>1246</v>
      </c>
      <c r="B211" s="525"/>
      <c r="C211" s="525"/>
      <c r="D211" s="525"/>
      <c r="E211" s="525"/>
      <c r="F211" s="525"/>
      <c r="G211" s="525"/>
      <c r="H211" s="525"/>
    </row>
    <row r="212" spans="1:8">
      <c r="A212" s="63" t="s">
        <v>1247</v>
      </c>
    </row>
    <row r="213" spans="1:8">
      <c r="A213" s="63" t="s">
        <v>1248</v>
      </c>
    </row>
    <row r="214" spans="1:8">
      <c r="A214" s="63" t="s">
        <v>1249</v>
      </c>
    </row>
    <row r="216" spans="1:8">
      <c r="A216" s="63" t="s">
        <v>1250</v>
      </c>
    </row>
    <row r="217" spans="1:8">
      <c r="A217" s="63" t="s">
        <v>1251</v>
      </c>
    </row>
    <row r="218" spans="1:8">
      <c r="A218" s="63" t="s">
        <v>1253</v>
      </c>
    </row>
    <row r="219" spans="1:8">
      <c r="A219" s="63" t="s">
        <v>1252</v>
      </c>
    </row>
    <row r="221" spans="1:8">
      <c r="A221" s="524" t="s">
        <v>1293</v>
      </c>
      <c r="B221" s="525"/>
      <c r="C221" s="525"/>
      <c r="D221" s="525"/>
      <c r="E221" s="525"/>
      <c r="F221" s="525"/>
      <c r="G221" s="525"/>
      <c r="H221" s="525"/>
    </row>
    <row r="222" spans="1:8">
      <c r="A222" s="63" t="s">
        <v>1255</v>
      </c>
    </row>
    <row r="223" spans="1:8">
      <c r="A223" s="63" t="s">
        <v>1256</v>
      </c>
    </row>
    <row r="224" spans="1:8">
      <c r="A224" s="63" t="s">
        <v>1257</v>
      </c>
    </row>
    <row r="225" spans="1:8">
      <c r="A225" s="63" t="s">
        <v>1258</v>
      </c>
    </row>
    <row r="226" spans="1:8">
      <c r="A226" s="63" t="s">
        <v>1259</v>
      </c>
    </row>
    <row r="227" spans="1:8">
      <c r="A227" s="63" t="s">
        <v>1260</v>
      </c>
    </row>
    <row r="228" spans="1:8">
      <c r="A228" s="63" t="s">
        <v>1261</v>
      </c>
    </row>
    <row r="229" spans="1:8">
      <c r="A229" s="63" t="s">
        <v>1262</v>
      </c>
      <c r="F229" s="3"/>
    </row>
    <row r="230" spans="1:8">
      <c r="A230" s="63" t="s">
        <v>992</v>
      </c>
    </row>
    <row r="231" spans="1:8">
      <c r="A231" s="63" t="s">
        <v>1263</v>
      </c>
    </row>
    <row r="232" spans="1:8">
      <c r="A232" s="63" t="s">
        <v>1264</v>
      </c>
    </row>
    <row r="233" spans="1:8">
      <c r="A233" s="63" t="s">
        <v>1265</v>
      </c>
    </row>
    <row r="235" spans="1:8">
      <c r="E235" s="63" t="s">
        <v>1291</v>
      </c>
    </row>
    <row r="236" spans="1:8">
      <c r="A236" s="63" t="s">
        <v>1118</v>
      </c>
      <c r="E236" s="63" t="s">
        <v>1290</v>
      </c>
      <c r="G236" s="63" t="s">
        <v>1292</v>
      </c>
    </row>
    <row r="237" spans="1:8">
      <c r="B237" s="528">
        <v>44196</v>
      </c>
      <c r="C237" s="528">
        <v>44561</v>
      </c>
      <c r="D237" s="528">
        <v>44926</v>
      </c>
      <c r="E237" s="528">
        <v>45291</v>
      </c>
      <c r="F237" s="528">
        <v>45657</v>
      </c>
      <c r="G237" s="528">
        <v>45839</v>
      </c>
      <c r="H237" s="528">
        <v>46022</v>
      </c>
    </row>
    <row r="238" spans="1:8">
      <c r="A238" s="63" t="s">
        <v>935</v>
      </c>
      <c r="B238" s="502">
        <f>E256</f>
        <v>550000</v>
      </c>
      <c r="C238" s="502">
        <f>B238</f>
        <v>550000</v>
      </c>
      <c r="D238" s="502">
        <f>C238</f>
        <v>550000</v>
      </c>
      <c r="E238" s="502">
        <f>D238</f>
        <v>550000</v>
      </c>
      <c r="F238" s="502">
        <f>E238</f>
        <v>550000</v>
      </c>
      <c r="G238" s="502">
        <f>F238</f>
        <v>550000</v>
      </c>
      <c r="H238" s="502">
        <v>0</v>
      </c>
    </row>
    <row r="239" spans="1:8">
      <c r="A239" s="63" t="s">
        <v>936</v>
      </c>
      <c r="B239" s="502">
        <f>-B242</f>
        <v>-36000</v>
      </c>
      <c r="C239" s="502">
        <f>B239-C242</f>
        <v>-84000</v>
      </c>
      <c r="D239" s="502">
        <f>C239-D242</f>
        <v>-132000</v>
      </c>
      <c r="E239" s="502">
        <f>D239-E242</f>
        <v>-254666.66666666669</v>
      </c>
      <c r="F239" s="502">
        <f>E239-F242</f>
        <v>-377333.33333333337</v>
      </c>
      <c r="G239" s="502">
        <f>F239-G242</f>
        <v>-438666.66666666669</v>
      </c>
      <c r="H239" s="502">
        <v>0</v>
      </c>
    </row>
    <row r="240" spans="1:8">
      <c r="A240" s="63" t="s">
        <v>1266</v>
      </c>
      <c r="B240" s="503">
        <f t="shared" ref="B240:G240" si="0">B238+B239</f>
        <v>514000</v>
      </c>
      <c r="C240" s="503">
        <f t="shared" si="0"/>
        <v>466000</v>
      </c>
      <c r="D240" s="503">
        <f t="shared" si="0"/>
        <v>418000</v>
      </c>
      <c r="E240" s="503">
        <f t="shared" si="0"/>
        <v>295333.33333333331</v>
      </c>
      <c r="F240" s="503">
        <f t="shared" si="0"/>
        <v>172666.66666666663</v>
      </c>
      <c r="G240" s="503">
        <f t="shared" si="0"/>
        <v>111333.33333333331</v>
      </c>
      <c r="H240" s="503">
        <v>0</v>
      </c>
    </row>
    <row r="241" spans="1:8">
      <c r="B241" s="502"/>
      <c r="C241" s="502"/>
      <c r="D241" s="502"/>
      <c r="E241" s="502"/>
      <c r="F241" s="502"/>
      <c r="H241" s="502"/>
    </row>
    <row r="242" spans="1:8">
      <c r="A242" s="63" t="s">
        <v>587</v>
      </c>
      <c r="B242" s="502">
        <f>(550000-70000)/10*(9/12)</f>
        <v>36000</v>
      </c>
      <c r="C242" s="502">
        <f>(550000-70000)/10</f>
        <v>48000</v>
      </c>
      <c r="D242" s="502">
        <f>(550000-70000)/10</f>
        <v>48000</v>
      </c>
      <c r="E242" s="502">
        <f>(418000-50000)/3</f>
        <v>122666.66666666667</v>
      </c>
      <c r="F242" s="502">
        <f>E242</f>
        <v>122666.66666666667</v>
      </c>
      <c r="G242" s="502">
        <f>F242*6/12</f>
        <v>61333.333333333336</v>
      </c>
      <c r="H242" s="502">
        <f>G242</f>
        <v>61333.333333333336</v>
      </c>
    </row>
    <row r="243" spans="1:8">
      <c r="B243" s="502"/>
      <c r="C243" s="502"/>
      <c r="D243" s="502"/>
      <c r="E243" s="502"/>
      <c r="F243" s="502"/>
      <c r="G243" s="502"/>
    </row>
    <row r="244" spans="1:8">
      <c r="A244" s="63" t="s">
        <v>1267</v>
      </c>
      <c r="H244" s="502">
        <f>120000-G240</f>
        <v>8666.6666666666861</v>
      </c>
    </row>
    <row r="246" spans="1:8">
      <c r="A246" s="63" t="s">
        <v>1268</v>
      </c>
    </row>
    <row r="247" spans="1:8">
      <c r="A247" s="63" t="s">
        <v>1278</v>
      </c>
    </row>
    <row r="248" spans="1:8">
      <c r="A248" s="63" t="s">
        <v>1269</v>
      </c>
    </row>
    <row r="249" spans="1:8">
      <c r="A249" s="63" t="s">
        <v>1270</v>
      </c>
    </row>
    <row r="250" spans="1:8">
      <c r="A250" s="63" t="s">
        <v>1271</v>
      </c>
    </row>
    <row r="251" spans="1:8">
      <c r="A251" s="63" t="s">
        <v>1272</v>
      </c>
    </row>
    <row r="252" spans="1:8">
      <c r="A252" s="63" t="s">
        <v>1273</v>
      </c>
    </row>
    <row r="253" spans="1:8">
      <c r="C253" s="63" t="s">
        <v>1274</v>
      </c>
      <c r="E253" s="64">
        <v>500000</v>
      </c>
    </row>
    <row r="254" spans="1:8">
      <c r="C254" s="63" t="s">
        <v>1275</v>
      </c>
      <c r="E254" s="64">
        <v>20000</v>
      </c>
    </row>
    <row r="255" spans="1:8">
      <c r="C255" s="63" t="s">
        <v>1276</v>
      </c>
      <c r="E255" s="64">
        <v>30000</v>
      </c>
    </row>
    <row r="256" spans="1:8">
      <c r="C256" s="63" t="s">
        <v>1277</v>
      </c>
      <c r="E256" s="513">
        <f>SUM(E253:E255)</f>
        <v>550000</v>
      </c>
    </row>
    <row r="258" spans="1:1">
      <c r="A258" s="63" t="s">
        <v>1279</v>
      </c>
    </row>
    <row r="259" spans="1:1">
      <c r="A259" s="63" t="s">
        <v>1280</v>
      </c>
    </row>
    <row r="264" spans="1:1">
      <c r="A264" s="63" t="s">
        <v>1281</v>
      </c>
    </row>
    <row r="265" spans="1:1">
      <c r="A265" s="63" t="s">
        <v>1283</v>
      </c>
    </row>
    <row r="266" spans="1:1">
      <c r="A266" s="63" t="s">
        <v>1282</v>
      </c>
    </row>
    <row r="268" spans="1:1">
      <c r="A268" s="63" t="s">
        <v>1284</v>
      </c>
    </row>
    <row r="270" spans="1:1">
      <c r="A270" s="63" t="s">
        <v>1285</v>
      </c>
    </row>
    <row r="272" spans="1:1">
      <c r="A272" s="63" t="s">
        <v>1286</v>
      </c>
    </row>
    <row r="273" spans="1:8">
      <c r="A273" s="5" t="s">
        <v>1287</v>
      </c>
    </row>
    <row r="275" spans="1:8">
      <c r="A275" s="63" t="s">
        <v>1288</v>
      </c>
      <c r="E275" s="63">
        <f>48000*9/12</f>
        <v>36000</v>
      </c>
      <c r="G275" s="63" t="s">
        <v>1289</v>
      </c>
    </row>
    <row r="277" spans="1:8">
      <c r="A277" s="524" t="s">
        <v>1294</v>
      </c>
      <c r="B277" s="525"/>
      <c r="C277" s="525"/>
      <c r="D277" s="525"/>
      <c r="E277" s="525"/>
      <c r="F277" s="525"/>
      <c r="G277" s="525"/>
      <c r="H277" s="525"/>
    </row>
    <row r="279" spans="1:8">
      <c r="A279" s="63" t="s">
        <v>1295</v>
      </c>
    </row>
    <row r="280" spans="1:8">
      <c r="A280" s="63" t="s">
        <v>1298</v>
      </c>
    </row>
    <row r="282" spans="1:8">
      <c r="B282" s="190" t="s">
        <v>935</v>
      </c>
      <c r="C282" s="190" t="s">
        <v>936</v>
      </c>
      <c r="D282" s="190" t="s">
        <v>1266</v>
      </c>
      <c r="E282" s="190" t="s">
        <v>1296</v>
      </c>
    </row>
    <row r="283" spans="1:8">
      <c r="B283" s="187">
        <v>1000000</v>
      </c>
      <c r="C283" s="187">
        <v>75000</v>
      </c>
      <c r="D283" s="187">
        <f>B283-C283</f>
        <v>925000</v>
      </c>
      <c r="E283" s="529" t="s">
        <v>1297</v>
      </c>
    </row>
    <row r="285" spans="1:8">
      <c r="A285" s="63" t="s">
        <v>1297</v>
      </c>
      <c r="B285" s="63" t="s">
        <v>1299</v>
      </c>
    </row>
    <row r="286" spans="1:8">
      <c r="B286" s="63" t="s">
        <v>1300</v>
      </c>
    </row>
    <row r="287" spans="1:8">
      <c r="B287" s="63" t="s">
        <v>1301</v>
      </c>
    </row>
    <row r="288" spans="1:8">
      <c r="B288" s="63" t="s">
        <v>1302</v>
      </c>
    </row>
    <row r="290" spans="1:5">
      <c r="A290" s="63" t="s">
        <v>992</v>
      </c>
    </row>
    <row r="291" spans="1:5">
      <c r="A291" s="63" t="s">
        <v>1303</v>
      </c>
    </row>
    <row r="292" spans="1:5">
      <c r="A292" s="63" t="s">
        <v>1304</v>
      </c>
    </row>
    <row r="293" spans="1:5">
      <c r="A293" s="63" t="s">
        <v>1305</v>
      </c>
    </row>
    <row r="295" spans="1:5">
      <c r="A295" s="5" t="s">
        <v>1303</v>
      </c>
      <c r="B295" s="5"/>
      <c r="C295" s="5"/>
      <c r="D295" s="5"/>
      <c r="E295" s="5"/>
    </row>
    <row r="297" spans="1:5">
      <c r="A297" s="63" t="s">
        <v>1306</v>
      </c>
    </row>
    <row r="298" spans="1:5">
      <c r="A298" s="63" t="s">
        <v>1307</v>
      </c>
    </row>
    <row r="299" spans="1:5">
      <c r="E299" s="63" t="s">
        <v>1308</v>
      </c>
    </row>
    <row r="301" spans="1:5">
      <c r="A301" s="63" t="s">
        <v>1309</v>
      </c>
    </row>
    <row r="303" spans="1:5">
      <c r="A303" s="63" t="s">
        <v>1310</v>
      </c>
    </row>
    <row r="305" spans="1:5">
      <c r="A305" s="63" t="s">
        <v>1316</v>
      </c>
    </row>
    <row r="306" spans="1:5">
      <c r="B306" s="63" t="s">
        <v>936</v>
      </c>
      <c r="D306" s="63" t="s">
        <v>1312</v>
      </c>
      <c r="E306" s="63" t="s">
        <v>1311</v>
      </c>
    </row>
    <row r="308" spans="1:5">
      <c r="A308" s="63" t="s">
        <v>1313</v>
      </c>
    </row>
    <row r="309" spans="1:5">
      <c r="E309" s="63" t="s">
        <v>1314</v>
      </c>
    </row>
    <row r="310" spans="1:5">
      <c r="E310" s="63" t="s">
        <v>1315</v>
      </c>
    </row>
    <row r="312" spans="1:5">
      <c r="A312" s="5" t="s">
        <v>1304</v>
      </c>
    </row>
    <row r="313" spans="1:5">
      <c r="A313" s="5" t="s">
        <v>1305</v>
      </c>
    </row>
    <row r="314" spans="1:5">
      <c r="C314" s="530">
        <v>45291</v>
      </c>
      <c r="D314" s="530">
        <v>45657</v>
      </c>
    </row>
    <row r="315" spans="1:5">
      <c r="B315" s="63" t="s">
        <v>935</v>
      </c>
      <c r="C315" s="508">
        <f>B283</f>
        <v>1000000</v>
      </c>
      <c r="D315" s="508">
        <f>C315</f>
        <v>1000000</v>
      </c>
    </row>
    <row r="316" spans="1:5">
      <c r="B316" s="63" t="s">
        <v>936</v>
      </c>
      <c r="C316" s="508">
        <f>-C283</f>
        <v>-75000</v>
      </c>
      <c r="D316" s="508">
        <f>C316-D319</f>
        <v>-150000</v>
      </c>
    </row>
    <row r="317" spans="1:5">
      <c r="B317" s="63" t="s">
        <v>1266</v>
      </c>
      <c r="C317" s="514">
        <f>C315+C316</f>
        <v>925000</v>
      </c>
      <c r="D317" s="514">
        <f>D315+D316</f>
        <v>850000</v>
      </c>
    </row>
    <row r="318" spans="1:5">
      <c r="C318" s="508"/>
      <c r="D318" s="508"/>
    </row>
    <row r="319" spans="1:5">
      <c r="B319" s="63" t="s">
        <v>587</v>
      </c>
      <c r="C319" s="508">
        <f>75000</f>
        <v>75000</v>
      </c>
      <c r="D319" s="508">
        <f>C319</f>
        <v>75000</v>
      </c>
    </row>
    <row r="321" spans="1:8">
      <c r="A321" s="524" t="s">
        <v>1317</v>
      </c>
      <c r="B321" s="525"/>
      <c r="C321" s="525"/>
      <c r="D321" s="525"/>
      <c r="E321" s="525"/>
      <c r="F321" s="525"/>
      <c r="G321" s="525"/>
      <c r="H321" s="525"/>
    </row>
    <row r="322" spans="1:8">
      <c r="A322" s="63" t="s">
        <v>1318</v>
      </c>
    </row>
    <row r="323" spans="1:8">
      <c r="A323" s="63" t="s">
        <v>1319</v>
      </c>
    </row>
    <row r="324" spans="1:8">
      <c r="A324" s="63" t="s">
        <v>1320</v>
      </c>
    </row>
    <row r="325" spans="1:8">
      <c r="A325" s="63" t="s">
        <v>1321</v>
      </c>
    </row>
    <row r="327" spans="1:8">
      <c r="A327" s="5" t="s">
        <v>1322</v>
      </c>
    </row>
    <row r="329" spans="1:8">
      <c r="A329" s="63" t="s">
        <v>1323</v>
      </c>
    </row>
    <row r="330" spans="1:8">
      <c r="A330" s="63" t="s">
        <v>1324</v>
      </c>
    </row>
    <row r="333" spans="1:8">
      <c r="B333" s="63" t="s">
        <v>1325</v>
      </c>
    </row>
    <row r="335" spans="1:8">
      <c r="A335" s="63" t="s">
        <v>1326</v>
      </c>
    </row>
    <row r="336" spans="1:8">
      <c r="A336" s="63" t="s">
        <v>1327</v>
      </c>
    </row>
    <row r="338" spans="1:4">
      <c r="B338" s="63" t="s">
        <v>1329</v>
      </c>
      <c r="C338" s="63" t="s">
        <v>1330</v>
      </c>
      <c r="D338" s="63" t="s">
        <v>1331</v>
      </c>
    </row>
    <row r="339" spans="1:4">
      <c r="B339" s="63">
        <v>2022</v>
      </c>
      <c r="C339" s="63">
        <v>7</v>
      </c>
      <c r="D339" s="63" t="s">
        <v>1332</v>
      </c>
    </row>
    <row r="340" spans="1:4">
      <c r="B340" s="63">
        <v>2023</v>
      </c>
      <c r="C340" s="63">
        <v>6</v>
      </c>
      <c r="D340" s="63" t="s">
        <v>1333</v>
      </c>
    </row>
    <row r="341" spans="1:4">
      <c r="B341" s="63">
        <v>2024</v>
      </c>
      <c r="C341" s="63">
        <v>5</v>
      </c>
      <c r="D341" s="63" t="s">
        <v>1334</v>
      </c>
    </row>
    <row r="343" spans="1:4">
      <c r="A343" s="63" t="s">
        <v>1328</v>
      </c>
    </row>
    <row r="345" spans="1:4">
      <c r="C345" s="502">
        <f>80000*C339/28</f>
        <v>20000</v>
      </c>
    </row>
    <row r="346" spans="1:4">
      <c r="C346" s="502"/>
    </row>
    <row r="347" spans="1:4">
      <c r="C347" s="502"/>
    </row>
    <row r="348" spans="1:4">
      <c r="C348" s="502">
        <f>80000*C340/28</f>
        <v>17142.857142857141</v>
      </c>
    </row>
    <row r="349" spans="1:4">
      <c r="C349" s="502"/>
    </row>
    <row r="350" spans="1:4">
      <c r="C350" s="502">
        <f>80000*C341/28</f>
        <v>14285.714285714286</v>
      </c>
    </row>
  </sheetData>
  <mergeCells count="2">
    <mergeCell ref="A1:H1"/>
    <mergeCell ref="A203:H203"/>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1D196C-C7DD-374E-864A-07B37C73AE23}">
  <dimension ref="A1:I321"/>
  <sheetViews>
    <sheetView showGridLines="0" rightToLeft="1" zoomScale="290" zoomScaleNormal="210" workbookViewId="0">
      <selection activeCell="A2" sqref="A1:XFD2"/>
    </sheetView>
  </sheetViews>
  <sheetFormatPr baseColWidth="10" defaultRowHeight="16"/>
  <cols>
    <col min="1" max="16384" width="10.83203125" style="63"/>
  </cols>
  <sheetData>
    <row r="1" spans="1:8">
      <c r="A1" s="497" t="s">
        <v>1335</v>
      </c>
      <c r="B1" s="506"/>
      <c r="C1" s="506"/>
      <c r="D1" s="506"/>
      <c r="E1" s="506"/>
      <c r="F1" s="506"/>
      <c r="G1" s="506"/>
      <c r="H1" s="506"/>
    </row>
    <row r="3" spans="1:8">
      <c r="A3" s="5" t="s">
        <v>942</v>
      </c>
    </row>
    <row r="4" spans="1:8">
      <c r="A4" s="63" t="s">
        <v>1351</v>
      </c>
    </row>
    <row r="5" spans="1:8">
      <c r="A5" s="63" t="s">
        <v>1352</v>
      </c>
    </row>
    <row r="6" spans="1:8">
      <c r="A6" s="63" t="s">
        <v>1353</v>
      </c>
    </row>
    <row r="7" spans="1:8">
      <c r="A7" s="63" t="s">
        <v>1354</v>
      </c>
    </row>
    <row r="8" spans="1:8">
      <c r="A8" s="63" t="s">
        <v>1355</v>
      </c>
    </row>
    <row r="10" spans="1:8">
      <c r="A10" s="63" t="s">
        <v>1356</v>
      </c>
    </row>
    <row r="11" spans="1:8">
      <c r="A11" s="63" t="s">
        <v>1357</v>
      </c>
    </row>
    <row r="13" spans="1:8">
      <c r="A13" s="497" t="s">
        <v>1350</v>
      </c>
      <c r="B13" s="497"/>
      <c r="C13" s="497"/>
      <c r="D13" s="497"/>
      <c r="E13" s="497"/>
      <c r="F13" s="497"/>
      <c r="G13" s="497"/>
      <c r="H13" s="497"/>
    </row>
    <row r="15" spans="1:8">
      <c r="A15" s="63" t="s">
        <v>1336</v>
      </c>
    </row>
    <row r="17" spans="1:5">
      <c r="A17" s="532" t="s">
        <v>1337</v>
      </c>
      <c r="B17" s="532" t="s">
        <v>935</v>
      </c>
      <c r="C17" s="532" t="s">
        <v>936</v>
      </c>
      <c r="D17" s="532" t="s">
        <v>1266</v>
      </c>
      <c r="E17" s="532" t="s">
        <v>1338</v>
      </c>
    </row>
    <row r="18" spans="1:5">
      <c r="A18" s="532" t="s">
        <v>226</v>
      </c>
      <c r="B18" s="531">
        <v>500000</v>
      </c>
      <c r="C18" s="531">
        <f>B18*75%/50*6</f>
        <v>45000</v>
      </c>
      <c r="D18" s="531">
        <f>B18-C18</f>
        <v>455000</v>
      </c>
      <c r="E18" s="532" t="s">
        <v>455</v>
      </c>
    </row>
    <row r="19" spans="1:5">
      <c r="A19" s="532" t="s">
        <v>1341</v>
      </c>
      <c r="B19" s="531">
        <v>800000</v>
      </c>
      <c r="C19" s="531" t="s">
        <v>726</v>
      </c>
      <c r="D19" s="531" t="s">
        <v>726</v>
      </c>
      <c r="E19" s="532" t="s">
        <v>460</v>
      </c>
    </row>
    <row r="20" spans="1:5">
      <c r="A20" s="532" t="s">
        <v>1340</v>
      </c>
      <c r="B20" s="531">
        <v>400000</v>
      </c>
      <c r="C20" s="531" t="s">
        <v>726</v>
      </c>
      <c r="D20" s="531" t="s">
        <v>726</v>
      </c>
      <c r="E20" s="532" t="s">
        <v>1349</v>
      </c>
    </row>
    <row r="22" spans="1:5">
      <c r="A22" s="5" t="s">
        <v>1339</v>
      </c>
    </row>
    <row r="23" spans="1:5">
      <c r="A23" s="63" t="s">
        <v>1363</v>
      </c>
    </row>
    <row r="24" spans="1:5">
      <c r="A24" s="63" t="s">
        <v>1379</v>
      </c>
    </row>
    <row r="25" spans="1:5">
      <c r="A25" s="63" t="s">
        <v>1380</v>
      </c>
    </row>
    <row r="26" spans="1:5">
      <c r="A26" s="63" t="s">
        <v>1391</v>
      </c>
    </row>
    <row r="27" spans="1:5">
      <c r="A27" s="63" t="s">
        <v>1432</v>
      </c>
    </row>
    <row r="28" spans="1:5">
      <c r="A28" s="63" t="s">
        <v>1342</v>
      </c>
    </row>
    <row r="29" spans="1:5">
      <c r="A29" s="63" t="s">
        <v>1343</v>
      </c>
    </row>
    <row r="30" spans="1:5">
      <c r="A30" s="63" t="s">
        <v>1344</v>
      </c>
    </row>
    <row r="32" spans="1:5">
      <c r="A32" s="5" t="s">
        <v>992</v>
      </c>
    </row>
    <row r="33" spans="1:1">
      <c r="A33" s="63" t="s">
        <v>1303</v>
      </c>
    </row>
    <row r="34" spans="1:1">
      <c r="A34" s="63" t="s">
        <v>1345</v>
      </c>
    </row>
    <row r="35" spans="1:1">
      <c r="A35" s="63" t="s">
        <v>1406</v>
      </c>
    </row>
    <row r="36" spans="1:1">
      <c r="A36" s="63" t="s">
        <v>1346</v>
      </c>
    </row>
    <row r="37" spans="1:1">
      <c r="A37" s="63" t="s">
        <v>1347</v>
      </c>
    </row>
    <row r="39" spans="1:1">
      <c r="A39" s="63" t="s">
        <v>1348</v>
      </c>
    </row>
    <row r="42" spans="1:1">
      <c r="A42" s="5" t="s">
        <v>1303</v>
      </c>
    </row>
    <row r="43" spans="1:1">
      <c r="A43" s="63" t="s">
        <v>1358</v>
      </c>
    </row>
    <row r="44" spans="1:1">
      <c r="A44" s="63" t="s">
        <v>1359</v>
      </c>
    </row>
    <row r="45" spans="1:1">
      <c r="A45" s="63" t="s">
        <v>1360</v>
      </c>
    </row>
    <row r="46" spans="1:1">
      <c r="A46" s="63" t="s">
        <v>1361</v>
      </c>
    </row>
    <row r="47" spans="1:1">
      <c r="A47" s="63" t="s">
        <v>1362</v>
      </c>
    </row>
    <row r="50" spans="1:2">
      <c r="A50" s="63" t="s">
        <v>1364</v>
      </c>
    </row>
    <row r="51" spans="1:2">
      <c r="A51" s="533"/>
      <c r="B51" s="63" t="s">
        <v>1365</v>
      </c>
    </row>
    <row r="52" spans="1:2">
      <c r="B52" s="63" t="s">
        <v>1366</v>
      </c>
    </row>
    <row r="53" spans="1:2">
      <c r="B53" s="63" t="s">
        <v>1367</v>
      </c>
    </row>
    <row r="54" spans="1:2">
      <c r="B54" s="63" t="s">
        <v>1368</v>
      </c>
    </row>
    <row r="56" spans="1:2">
      <c r="A56" s="63" t="s">
        <v>1369</v>
      </c>
    </row>
    <row r="60" spans="1:2">
      <c r="A60" s="63" t="s">
        <v>1370</v>
      </c>
    </row>
    <row r="62" spans="1:2">
      <c r="A62" s="5" t="s">
        <v>1371</v>
      </c>
    </row>
    <row r="64" spans="1:2">
      <c r="A64" s="5" t="s">
        <v>1372</v>
      </c>
    </row>
    <row r="65" spans="1:1">
      <c r="A65" s="63" t="s">
        <v>1373</v>
      </c>
    </row>
    <row r="66" spans="1:1">
      <c r="A66" s="63" t="s">
        <v>1374</v>
      </c>
    </row>
    <row r="68" spans="1:1">
      <c r="A68" s="5" t="s">
        <v>1375</v>
      </c>
    </row>
    <row r="69" spans="1:1">
      <c r="A69" s="63" t="s">
        <v>1376</v>
      </c>
    </row>
    <row r="70" spans="1:1">
      <c r="A70" s="63" t="s">
        <v>1377</v>
      </c>
    </row>
    <row r="71" spans="1:1">
      <c r="A71" s="63" t="s">
        <v>1378</v>
      </c>
    </row>
    <row r="78" spans="1:1">
      <c r="A78" s="5" t="s">
        <v>1381</v>
      </c>
    </row>
    <row r="79" spans="1:1">
      <c r="A79" s="63" t="s">
        <v>1382</v>
      </c>
    </row>
    <row r="80" spans="1:1">
      <c r="A80" s="63" t="s">
        <v>1383</v>
      </c>
    </row>
    <row r="81" spans="1:4">
      <c r="A81" s="63" t="s">
        <v>1384</v>
      </c>
    </row>
    <row r="82" spans="1:4">
      <c r="A82" s="63" t="s">
        <v>1385</v>
      </c>
    </row>
    <row r="83" spans="1:4">
      <c r="A83" s="63" t="s">
        <v>1386</v>
      </c>
    </row>
    <row r="84" spans="1:4">
      <c r="A84" s="63" t="s">
        <v>1387</v>
      </c>
    </row>
    <row r="86" spans="1:4">
      <c r="A86" s="534" t="s">
        <v>1388</v>
      </c>
    </row>
    <row r="87" spans="1:4">
      <c r="A87" s="63" t="s">
        <v>1389</v>
      </c>
      <c r="D87" s="64">
        <v>800000</v>
      </c>
    </row>
    <row r="88" spans="1:4">
      <c r="A88" s="63" t="s">
        <v>1390</v>
      </c>
      <c r="D88" s="64">
        <f>D87/4</f>
        <v>200000</v>
      </c>
    </row>
    <row r="90" spans="1:4">
      <c r="A90" s="63" t="s">
        <v>1392</v>
      </c>
    </row>
    <row r="91" spans="1:4">
      <c r="A91" s="63" t="s">
        <v>1393</v>
      </c>
    </row>
    <row r="94" spans="1:4">
      <c r="A94" s="63" t="s">
        <v>1394</v>
      </c>
    </row>
    <row r="95" spans="1:4">
      <c r="A95" s="63">
        <v>2018</v>
      </c>
      <c r="B95" s="63">
        <v>7</v>
      </c>
      <c r="C95" s="63" t="s">
        <v>1395</v>
      </c>
    </row>
    <row r="96" spans="1:4">
      <c r="A96" s="63">
        <v>2019</v>
      </c>
      <c r="B96" s="63">
        <v>6</v>
      </c>
      <c r="C96" s="63" t="s">
        <v>1333</v>
      </c>
    </row>
    <row r="97" spans="1:3">
      <c r="A97" s="63">
        <v>2020</v>
      </c>
      <c r="B97" s="63">
        <v>5</v>
      </c>
      <c r="C97" s="63" t="s">
        <v>1334</v>
      </c>
    </row>
    <row r="98" spans="1:3">
      <c r="A98" s="63">
        <v>2021</v>
      </c>
      <c r="B98" s="63">
        <v>4</v>
      </c>
      <c r="C98" s="63" t="s">
        <v>1396</v>
      </c>
    </row>
    <row r="99" spans="1:3">
      <c r="A99" s="63">
        <v>2022</v>
      </c>
      <c r="B99" s="63">
        <v>3</v>
      </c>
      <c r="C99" s="63" t="s">
        <v>1397</v>
      </c>
    </row>
    <row r="100" spans="1:3">
      <c r="A100" s="506">
        <v>2023</v>
      </c>
      <c r="B100" s="506">
        <v>2</v>
      </c>
      <c r="C100" s="506" t="s">
        <v>1398</v>
      </c>
    </row>
    <row r="101" spans="1:3">
      <c r="A101" s="63">
        <v>2024</v>
      </c>
      <c r="B101" s="63">
        <v>1</v>
      </c>
      <c r="C101" s="63" t="s">
        <v>1399</v>
      </c>
    </row>
    <row r="103" spans="1:3">
      <c r="A103" s="63" t="s">
        <v>1400</v>
      </c>
    </row>
    <row r="104" spans="1:3">
      <c r="A104" s="63" t="s">
        <v>1401</v>
      </c>
    </row>
    <row r="110" spans="1:3">
      <c r="A110" s="534" t="s">
        <v>1402</v>
      </c>
    </row>
    <row r="111" spans="1:3">
      <c r="A111" s="63" t="s">
        <v>1403</v>
      </c>
    </row>
    <row r="112" spans="1:3">
      <c r="A112" s="63" t="s">
        <v>1404</v>
      </c>
    </row>
    <row r="116" spans="1:2">
      <c r="A116" s="63" t="s">
        <v>1405</v>
      </c>
    </row>
    <row r="119" spans="1:2">
      <c r="A119" s="5" t="s">
        <v>1426</v>
      </c>
    </row>
    <row r="120" spans="1:2">
      <c r="A120" s="63" t="s">
        <v>1427</v>
      </c>
    </row>
    <row r="121" spans="1:2">
      <c r="A121" s="63" t="s">
        <v>1428</v>
      </c>
    </row>
    <row r="122" spans="1:2">
      <c r="A122" s="63" t="s">
        <v>1429</v>
      </c>
    </row>
    <row r="123" spans="1:2">
      <c r="A123" s="63" t="s">
        <v>1430</v>
      </c>
    </row>
    <row r="125" spans="1:2">
      <c r="A125" s="63" t="s">
        <v>1433</v>
      </c>
    </row>
    <row r="126" spans="1:2">
      <c r="B126" s="537" t="s">
        <v>1431</v>
      </c>
    </row>
    <row r="127" spans="1:2">
      <c r="A127" s="63" t="s">
        <v>935</v>
      </c>
      <c r="B127" s="64">
        <v>400000</v>
      </c>
    </row>
    <row r="128" spans="1:2">
      <c r="A128" s="63" t="s">
        <v>936</v>
      </c>
      <c r="B128" s="64">
        <f>(400000-35000)/8*2.25</f>
        <v>102656.25</v>
      </c>
    </row>
    <row r="129" spans="1:6">
      <c r="A129" s="63" t="s">
        <v>1266</v>
      </c>
      <c r="B129" s="538">
        <f>B127-B128</f>
        <v>297343.75</v>
      </c>
    </row>
    <row r="131" spans="1:6">
      <c r="A131" s="63" t="s">
        <v>1434</v>
      </c>
    </row>
    <row r="134" spans="1:6">
      <c r="B134" s="64"/>
    </row>
    <row r="135" spans="1:6">
      <c r="A135" s="63" t="s">
        <v>1435</v>
      </c>
    </row>
    <row r="136" spans="1:6">
      <c r="A136" s="63" t="s">
        <v>1436</v>
      </c>
    </row>
    <row r="137" spans="1:6">
      <c r="A137" s="63" t="s">
        <v>1437</v>
      </c>
    </row>
    <row r="139" spans="1:6">
      <c r="A139" s="5" t="s">
        <v>1438</v>
      </c>
    </row>
    <row r="141" spans="1:6">
      <c r="B141" s="695"/>
      <c r="C141" s="696"/>
      <c r="D141" s="188" t="s">
        <v>226</v>
      </c>
      <c r="E141" s="188" t="s">
        <v>546</v>
      </c>
      <c r="F141" s="188" t="s">
        <v>1340</v>
      </c>
    </row>
    <row r="142" spans="1:6">
      <c r="B142" s="694" t="s">
        <v>1439</v>
      </c>
      <c r="C142" s="694"/>
      <c r="D142" s="187">
        <v>7500</v>
      </c>
      <c r="E142" s="187">
        <v>39464</v>
      </c>
      <c r="F142" s="187">
        <v>90781</v>
      </c>
    </row>
    <row r="144" spans="1:6">
      <c r="A144" s="5" t="s">
        <v>1406</v>
      </c>
    </row>
    <row r="145" spans="1:3">
      <c r="A145" s="63" t="s">
        <v>1407</v>
      </c>
    </row>
    <row r="146" spans="1:3">
      <c r="A146" s="63" t="s">
        <v>1408</v>
      </c>
    </row>
    <row r="147" spans="1:3">
      <c r="A147" s="63" t="s">
        <v>1409</v>
      </c>
    </row>
    <row r="149" spans="1:3">
      <c r="A149" s="63" t="s">
        <v>1410</v>
      </c>
    </row>
    <row r="151" spans="1:3">
      <c r="A151" s="63" t="s">
        <v>1412</v>
      </c>
    </row>
    <row r="152" spans="1:3">
      <c r="A152" s="63" t="s">
        <v>1411</v>
      </c>
    </row>
    <row r="156" spans="1:3">
      <c r="A156" s="63">
        <v>2018</v>
      </c>
      <c r="B156" s="63">
        <v>7</v>
      </c>
      <c r="C156" s="63" t="s">
        <v>1332</v>
      </c>
    </row>
    <row r="157" spans="1:3">
      <c r="A157" s="63">
        <v>2019</v>
      </c>
      <c r="B157" s="63">
        <v>6</v>
      </c>
      <c r="C157" s="63" t="s">
        <v>1333</v>
      </c>
    </row>
    <row r="158" spans="1:3">
      <c r="A158" s="63">
        <v>2020</v>
      </c>
      <c r="B158" s="63">
        <v>5</v>
      </c>
    </row>
    <row r="159" spans="1:3">
      <c r="A159" s="63">
        <v>2021</v>
      </c>
      <c r="B159" s="63">
        <v>4</v>
      </c>
    </row>
    <row r="160" spans="1:3">
      <c r="A160" s="63">
        <v>2022</v>
      </c>
      <c r="B160" s="63">
        <v>3</v>
      </c>
    </row>
    <row r="161" spans="1:4">
      <c r="A161" s="63">
        <v>2023</v>
      </c>
      <c r="B161" s="63">
        <v>2</v>
      </c>
      <c r="C161" s="63" t="s">
        <v>1413</v>
      </c>
    </row>
    <row r="166" spans="1:4">
      <c r="A166" s="63" t="s">
        <v>1414</v>
      </c>
    </row>
    <row r="168" spans="1:4">
      <c r="A168" s="63" t="s">
        <v>935</v>
      </c>
      <c r="B168" s="64">
        <v>600000</v>
      </c>
      <c r="C168" s="63" t="s">
        <v>1415</v>
      </c>
    </row>
    <row r="169" spans="1:4">
      <c r="A169" s="63" t="s">
        <v>936</v>
      </c>
      <c r="B169" s="64">
        <v>482679</v>
      </c>
      <c r="C169" s="63" t="s">
        <v>1416</v>
      </c>
    </row>
    <row r="170" spans="1:4">
      <c r="A170" s="63" t="s">
        <v>1266</v>
      </c>
      <c r="B170" s="64">
        <f>B168-B169</f>
        <v>117321</v>
      </c>
      <c r="D170" s="63" t="s">
        <v>1417</v>
      </c>
    </row>
    <row r="172" spans="1:4">
      <c r="A172" s="63" t="s">
        <v>1418</v>
      </c>
    </row>
    <row r="173" spans="1:4">
      <c r="A173" s="63" t="s">
        <v>1419</v>
      </c>
      <c r="B173" s="64">
        <v>440000</v>
      </c>
    </row>
    <row r="174" spans="1:4">
      <c r="A174" s="63" t="s">
        <v>1266</v>
      </c>
      <c r="B174" s="64">
        <f>B170</f>
        <v>117321</v>
      </c>
    </row>
    <row r="175" spans="1:4">
      <c r="A175" s="63" t="s">
        <v>1420</v>
      </c>
      <c r="B175" s="535">
        <f>B173-B174</f>
        <v>322679</v>
      </c>
      <c r="D175" s="63" t="s">
        <v>1421</v>
      </c>
    </row>
    <row r="179" spans="1:6">
      <c r="A179" s="5" t="s">
        <v>1346</v>
      </c>
    </row>
    <row r="180" spans="1:6">
      <c r="A180" s="5" t="s">
        <v>1347</v>
      </c>
    </row>
    <row r="182" spans="1:6">
      <c r="A182" s="536" t="s">
        <v>1137</v>
      </c>
      <c r="B182" s="536"/>
      <c r="C182" s="536" t="s">
        <v>226</v>
      </c>
      <c r="D182" s="536" t="s">
        <v>546</v>
      </c>
      <c r="E182" s="536" t="s">
        <v>1340</v>
      </c>
      <c r="F182" s="536" t="s">
        <v>436</v>
      </c>
    </row>
    <row r="183" spans="1:6">
      <c r="A183" s="63" t="s">
        <v>935</v>
      </c>
      <c r="C183" s="64">
        <f>B18</f>
        <v>500000</v>
      </c>
      <c r="D183" s="64">
        <f>200000</f>
        <v>200000</v>
      </c>
      <c r="E183" s="64">
        <f>B20</f>
        <v>400000</v>
      </c>
      <c r="F183" s="64">
        <f>SUM(C183:E183)</f>
        <v>1100000</v>
      </c>
    </row>
    <row r="184" spans="1:6">
      <c r="A184" s="63" t="s">
        <v>936</v>
      </c>
      <c r="C184" s="64">
        <v>52500</v>
      </c>
      <c r="D184" s="64">
        <v>163929</v>
      </c>
      <c r="E184" s="64">
        <v>194437</v>
      </c>
      <c r="F184" s="64">
        <f>SUM(C184:E184)</f>
        <v>410866</v>
      </c>
    </row>
    <row r="185" spans="1:6">
      <c r="A185" s="63" t="s">
        <v>1266</v>
      </c>
      <c r="C185" s="503">
        <f>SUM(C183:C184)</f>
        <v>552500</v>
      </c>
      <c r="D185" s="503">
        <f>SUM(D183:D184)</f>
        <v>363929</v>
      </c>
      <c r="E185" s="503">
        <f>SUM(E183:E184)</f>
        <v>594437</v>
      </c>
      <c r="F185" s="503">
        <f>SUM(F183:F184)</f>
        <v>1510866</v>
      </c>
    </row>
    <row r="187" spans="1:6">
      <c r="A187" s="63" t="s">
        <v>1422</v>
      </c>
    </row>
    <row r="188" spans="1:6">
      <c r="A188" s="63" t="s">
        <v>1423</v>
      </c>
    </row>
    <row r="189" spans="1:6">
      <c r="A189" s="63" t="s">
        <v>1424</v>
      </c>
    </row>
    <row r="190" spans="1:6">
      <c r="A190" s="63" t="s">
        <v>1425</v>
      </c>
    </row>
    <row r="191" spans="1:6">
      <c r="F191" s="64">
        <v>200000</v>
      </c>
    </row>
    <row r="193" spans="1:1">
      <c r="A193" s="63" t="s">
        <v>1440</v>
      </c>
    </row>
    <row r="194" spans="1:1">
      <c r="A194" s="63" t="s">
        <v>1441</v>
      </c>
    </row>
    <row r="198" spans="1:1">
      <c r="A198" s="63" t="s">
        <v>1442</v>
      </c>
    </row>
    <row r="202" spans="1:1">
      <c r="A202" s="63" t="s">
        <v>1443</v>
      </c>
    </row>
    <row r="203" spans="1:1">
      <c r="A203" s="63" t="s">
        <v>1444</v>
      </c>
    </row>
    <row r="204" spans="1:1">
      <c r="A204" s="63" t="s">
        <v>1445</v>
      </c>
    </row>
    <row r="206" spans="1:1">
      <c r="A206" s="63" t="s">
        <v>1446</v>
      </c>
    </row>
    <row r="207" spans="1:1">
      <c r="A207" s="63" t="s">
        <v>1447</v>
      </c>
    </row>
    <row r="208" spans="1:1">
      <c r="A208" s="63" t="s">
        <v>1448</v>
      </c>
    </row>
    <row r="209" spans="1:8">
      <c r="A209" s="63" t="s">
        <v>1449</v>
      </c>
    </row>
    <row r="211" spans="1:8">
      <c r="A211" s="63" t="s">
        <v>1450</v>
      </c>
      <c r="C211" s="64">
        <f>B128</f>
        <v>102656.25</v>
      </c>
      <c r="D211" s="63" t="s">
        <v>1451</v>
      </c>
    </row>
    <row r="212" spans="1:8">
      <c r="A212" s="63" t="s">
        <v>1452</v>
      </c>
      <c r="C212" s="64">
        <f>F142</f>
        <v>90781</v>
      </c>
    </row>
    <row r="213" spans="1:8">
      <c r="A213" s="63" t="s">
        <v>1453</v>
      </c>
      <c r="C213" s="540">
        <f>C211+C212</f>
        <v>193437.25</v>
      </c>
    </row>
    <row r="215" spans="1:8">
      <c r="A215" s="497" t="s">
        <v>1454</v>
      </c>
      <c r="B215" s="506"/>
      <c r="C215" s="506"/>
      <c r="D215" s="506"/>
      <c r="E215" s="506"/>
      <c r="F215" s="506"/>
      <c r="G215" s="506"/>
      <c r="H215" s="506"/>
    </row>
    <row r="217" spans="1:8">
      <c r="A217" s="541" t="s">
        <v>942</v>
      </c>
      <c r="B217" s="541"/>
      <c r="C217" s="541"/>
      <c r="D217" s="541"/>
      <c r="E217" s="541"/>
      <c r="F217" s="541"/>
      <c r="G217" s="541"/>
      <c r="H217" s="541"/>
    </row>
    <row r="218" spans="1:8">
      <c r="A218" s="63" t="s">
        <v>1460</v>
      </c>
    </row>
    <row r="219" spans="1:8">
      <c r="A219" s="63" t="s">
        <v>1461</v>
      </c>
    </row>
    <row r="220" spans="1:8">
      <c r="A220" s="63" t="s">
        <v>1462</v>
      </c>
    </row>
    <row r="221" spans="1:8">
      <c r="A221" s="63" t="s">
        <v>1463</v>
      </c>
    </row>
    <row r="222" spans="1:8">
      <c r="A222" s="63" t="s">
        <v>1464</v>
      </c>
    </row>
    <row r="224" spans="1:8">
      <c r="A224" s="541" t="s">
        <v>1465</v>
      </c>
      <c r="B224" s="541"/>
      <c r="C224" s="541"/>
      <c r="D224" s="541"/>
      <c r="E224" s="541"/>
      <c r="F224" s="541"/>
      <c r="G224" s="541"/>
      <c r="H224" s="541"/>
    </row>
    <row r="225" spans="1:1">
      <c r="A225" s="63" t="s">
        <v>1455</v>
      </c>
    </row>
    <row r="226" spans="1:1">
      <c r="A226" s="63" t="s">
        <v>1456</v>
      </c>
    </row>
    <row r="227" spans="1:1">
      <c r="A227" s="63" t="s">
        <v>1457</v>
      </c>
    </row>
    <row r="229" spans="1:1">
      <c r="A229" s="63" t="s">
        <v>992</v>
      </c>
    </row>
    <row r="230" spans="1:1">
      <c r="A230" s="63" t="s">
        <v>1458</v>
      </c>
    </row>
    <row r="231" spans="1:1">
      <c r="A231" s="63" t="s">
        <v>1459</v>
      </c>
    </row>
    <row r="232" spans="1:1">
      <c r="A232" s="63" t="s">
        <v>1466</v>
      </c>
    </row>
    <row r="234" spans="1:1">
      <c r="A234" s="63" t="s">
        <v>1118</v>
      </c>
    </row>
    <row r="236" spans="1:1">
      <c r="A236" s="63" t="s">
        <v>1467</v>
      </c>
    </row>
    <row r="237" spans="1:1">
      <c r="A237" s="63" t="s">
        <v>1468</v>
      </c>
    </row>
    <row r="238" spans="1:1">
      <c r="A238" s="63" t="s">
        <v>1469</v>
      </c>
    </row>
    <row r="239" spans="1:1">
      <c r="A239" s="63" t="s">
        <v>1470</v>
      </c>
    </row>
    <row r="240" spans="1:1">
      <c r="A240" s="63" t="s">
        <v>1471</v>
      </c>
    </row>
    <row r="241" spans="1:5">
      <c r="A241" s="63" t="s">
        <v>1472</v>
      </c>
    </row>
    <row r="243" spans="1:5">
      <c r="A243" s="5" t="s">
        <v>1473</v>
      </c>
    </row>
    <row r="244" spans="1:5">
      <c r="A244" s="63" t="s">
        <v>1474</v>
      </c>
    </row>
    <row r="245" spans="1:5">
      <c r="A245" s="63" t="s">
        <v>1475</v>
      </c>
    </row>
    <row r="246" spans="1:5">
      <c r="A246" s="63" t="s">
        <v>1476</v>
      </c>
    </row>
    <row r="247" spans="1:5">
      <c r="A247" s="63" t="s">
        <v>1477</v>
      </c>
    </row>
    <row r="249" spans="1:5" ht="51">
      <c r="A249" s="190" t="s">
        <v>1478</v>
      </c>
      <c r="B249" s="190" t="s">
        <v>1136</v>
      </c>
      <c r="C249" s="542" t="s">
        <v>1479</v>
      </c>
      <c r="D249" s="542" t="s">
        <v>1480</v>
      </c>
      <c r="E249" s="542" t="s">
        <v>1481</v>
      </c>
    </row>
    <row r="250" spans="1:5">
      <c r="A250" s="190">
        <v>0</v>
      </c>
      <c r="B250" s="543">
        <v>43101</v>
      </c>
      <c r="C250" s="544"/>
      <c r="D250" s="544"/>
      <c r="E250" s="187">
        <v>500000</v>
      </c>
    </row>
    <row r="251" spans="1:5">
      <c r="A251" s="190">
        <v>1</v>
      </c>
      <c r="B251" s="543">
        <v>43465</v>
      </c>
      <c r="C251" s="187">
        <f>500000/5</f>
        <v>100000</v>
      </c>
      <c r="D251" s="187">
        <f>10%*500000</f>
        <v>50000</v>
      </c>
      <c r="E251" s="187">
        <f>E250-C251</f>
        <v>400000</v>
      </c>
    </row>
    <row r="252" spans="1:5">
      <c r="A252" s="190">
        <v>2</v>
      </c>
      <c r="B252" s="543">
        <v>43830</v>
      </c>
      <c r="C252" s="187">
        <f>C251</f>
        <v>100000</v>
      </c>
      <c r="D252" s="187">
        <f>10%*400000</f>
        <v>40000</v>
      </c>
      <c r="E252" s="187">
        <f t="shared" ref="E252:E255" si="0">E251-C252</f>
        <v>300000</v>
      </c>
    </row>
    <row r="253" spans="1:5">
      <c r="A253" s="190">
        <v>3</v>
      </c>
      <c r="B253" s="543">
        <v>44196</v>
      </c>
      <c r="C253" s="187">
        <f>C252</f>
        <v>100000</v>
      </c>
      <c r="D253" s="187">
        <f>10%*300000</f>
        <v>30000</v>
      </c>
      <c r="E253" s="187">
        <f t="shared" si="0"/>
        <v>200000</v>
      </c>
    </row>
    <row r="254" spans="1:5">
      <c r="A254" s="190">
        <v>4</v>
      </c>
      <c r="B254" s="543">
        <v>44561</v>
      </c>
      <c r="C254" s="187">
        <f>C253</f>
        <v>100000</v>
      </c>
      <c r="D254" s="187">
        <f>10%*200000</f>
        <v>20000</v>
      </c>
      <c r="E254" s="187">
        <f t="shared" si="0"/>
        <v>100000</v>
      </c>
    </row>
    <row r="255" spans="1:5">
      <c r="A255" s="190">
        <v>5</v>
      </c>
      <c r="B255" s="543">
        <v>44926</v>
      </c>
      <c r="C255" s="187">
        <f>C254</f>
        <v>100000</v>
      </c>
      <c r="D255" s="187">
        <f>10%*100000</f>
        <v>10000</v>
      </c>
      <c r="E255" s="187">
        <f t="shared" si="0"/>
        <v>0</v>
      </c>
    </row>
    <row r="257" spans="1:7">
      <c r="A257" s="63" t="s">
        <v>1482</v>
      </c>
    </row>
    <row r="258" spans="1:7">
      <c r="A258" s="63" t="s">
        <v>1483</v>
      </c>
    </row>
    <row r="259" spans="1:7">
      <c r="A259" s="63" t="s">
        <v>1484</v>
      </c>
    </row>
    <row r="260" spans="1:7">
      <c r="A260" s="63" t="s">
        <v>1485</v>
      </c>
      <c r="G260" s="63" t="s">
        <v>1486</v>
      </c>
    </row>
    <row r="261" spans="1:7">
      <c r="A261" s="63" t="s">
        <v>1487</v>
      </c>
    </row>
    <row r="262" spans="1:7">
      <c r="A262" s="63" t="s">
        <v>1488</v>
      </c>
    </row>
    <row r="263" spans="1:7">
      <c r="A263" s="63" t="s">
        <v>1489</v>
      </c>
    </row>
    <row r="264" spans="1:7">
      <c r="A264" s="63" t="s">
        <v>1490</v>
      </c>
    </row>
    <row r="265" spans="1:7">
      <c r="A265" s="63" t="s">
        <v>1491</v>
      </c>
      <c r="G265" s="63" t="s">
        <v>1492</v>
      </c>
    </row>
    <row r="266" spans="1:7">
      <c r="A266" s="63" t="s">
        <v>1493</v>
      </c>
      <c r="G266" s="63" t="s">
        <v>1494</v>
      </c>
    </row>
    <row r="267" spans="1:7">
      <c r="A267" s="63" t="s">
        <v>1495</v>
      </c>
    </row>
    <row r="270" spans="1:7">
      <c r="A270" s="5" t="s">
        <v>1459</v>
      </c>
      <c r="G270" s="63" t="s">
        <v>1497</v>
      </c>
    </row>
    <row r="271" spans="1:7">
      <c r="A271" s="5" t="s">
        <v>1466</v>
      </c>
      <c r="G271" s="63" t="s">
        <v>1498</v>
      </c>
    </row>
    <row r="273" spans="1:8">
      <c r="C273" s="507" t="s">
        <v>1499</v>
      </c>
      <c r="D273" s="507" t="s">
        <v>1500</v>
      </c>
      <c r="E273" s="507"/>
      <c r="F273" s="507"/>
      <c r="G273" s="507" t="s">
        <v>1501</v>
      </c>
    </row>
    <row r="274" spans="1:8" ht="51">
      <c r="A274" s="190" t="s">
        <v>1478</v>
      </c>
      <c r="B274" s="190" t="s">
        <v>1136</v>
      </c>
      <c r="C274" s="542" t="s">
        <v>1479</v>
      </c>
      <c r="D274" s="542" t="s">
        <v>1480</v>
      </c>
      <c r="E274" s="542" t="s">
        <v>1481</v>
      </c>
      <c r="F274" s="5"/>
      <c r="G274" s="546" t="s">
        <v>1496</v>
      </c>
    </row>
    <row r="275" spans="1:8">
      <c r="A275" s="190">
        <v>0</v>
      </c>
      <c r="B275" s="543">
        <v>43101</v>
      </c>
      <c r="C275" s="544"/>
      <c r="D275" s="544"/>
      <c r="E275" s="187">
        <v>500000</v>
      </c>
      <c r="F275" s="5"/>
      <c r="G275" s="547"/>
    </row>
    <row r="276" spans="1:8">
      <c r="A276" s="190">
        <v>1</v>
      </c>
      <c r="B276" s="543">
        <v>43465</v>
      </c>
      <c r="C276" s="545">
        <f>500000/5</f>
        <v>100000</v>
      </c>
      <c r="D276" s="545">
        <f>10%*500000</f>
        <v>50000</v>
      </c>
      <c r="E276" s="187">
        <f>E275-C276</f>
        <v>400000</v>
      </c>
      <c r="F276" s="548">
        <v>43465</v>
      </c>
      <c r="G276" s="549">
        <f>C276+D276</f>
        <v>150000</v>
      </c>
    </row>
    <row r="277" spans="1:8">
      <c r="A277" s="190">
        <v>2</v>
      </c>
      <c r="B277" s="543">
        <v>43830</v>
      </c>
      <c r="C277" s="187">
        <f>C276</f>
        <v>100000</v>
      </c>
      <c r="D277" s="187">
        <f>10%*400000</f>
        <v>40000</v>
      </c>
      <c r="E277" s="187">
        <f t="shared" ref="E277:E280" si="1">E276-C277</f>
        <v>300000</v>
      </c>
      <c r="F277" s="550">
        <v>43830</v>
      </c>
      <c r="G277" s="539">
        <f>C277+D277</f>
        <v>140000</v>
      </c>
    </row>
    <row r="278" spans="1:8">
      <c r="A278" s="190">
        <v>3</v>
      </c>
      <c r="B278" s="543">
        <v>44196</v>
      </c>
      <c r="C278" s="545">
        <f>C277</f>
        <v>100000</v>
      </c>
      <c r="D278" s="545">
        <f>10%*300000</f>
        <v>30000</v>
      </c>
      <c r="E278" s="187">
        <f t="shared" si="1"/>
        <v>200000</v>
      </c>
      <c r="F278" s="548">
        <v>44196</v>
      </c>
      <c r="G278" s="549">
        <f>C278+D278</f>
        <v>130000</v>
      </c>
    </row>
    <row r="279" spans="1:8">
      <c r="A279" s="190">
        <v>4</v>
      </c>
      <c r="B279" s="543">
        <v>44561</v>
      </c>
      <c r="C279" s="187">
        <f>C278</f>
        <v>100000</v>
      </c>
      <c r="D279" s="187">
        <f>10%*200000</f>
        <v>20000</v>
      </c>
      <c r="E279" s="187">
        <f t="shared" si="1"/>
        <v>100000</v>
      </c>
      <c r="F279" s="550">
        <v>44561</v>
      </c>
      <c r="G279" s="539">
        <f>C279+D279</f>
        <v>120000</v>
      </c>
    </row>
    <row r="280" spans="1:8">
      <c r="A280" s="190">
        <v>5</v>
      </c>
      <c r="B280" s="543">
        <v>44926</v>
      </c>
      <c r="C280" s="187">
        <f>C279</f>
        <v>100000</v>
      </c>
      <c r="D280" s="187">
        <f>10%*100000</f>
        <v>10000</v>
      </c>
      <c r="E280" s="187">
        <f t="shared" si="1"/>
        <v>0</v>
      </c>
      <c r="F280" s="550">
        <v>44926</v>
      </c>
      <c r="G280" s="539">
        <f>C280+D280</f>
        <v>110000</v>
      </c>
    </row>
    <row r="282" spans="1:8">
      <c r="A282" s="497" t="s">
        <v>1502</v>
      </c>
      <c r="B282" s="506"/>
      <c r="C282" s="506"/>
      <c r="D282" s="506"/>
      <c r="E282" s="506"/>
      <c r="F282" s="506"/>
      <c r="G282" s="506"/>
      <c r="H282" s="506"/>
    </row>
    <row r="284" spans="1:8">
      <c r="A284" s="63" t="s">
        <v>942</v>
      </c>
    </row>
    <row r="285" spans="1:8">
      <c r="A285" s="63" t="s">
        <v>1503</v>
      </c>
    </row>
    <row r="286" spans="1:8">
      <c r="A286" s="63" t="s">
        <v>1504</v>
      </c>
    </row>
    <row r="287" spans="1:8">
      <c r="A287" s="63" t="s">
        <v>1505</v>
      </c>
    </row>
    <row r="288" spans="1:8">
      <c r="A288" s="63" t="s">
        <v>1506</v>
      </c>
    </row>
    <row r="289" spans="1:9">
      <c r="A289" s="63" t="s">
        <v>1507</v>
      </c>
    </row>
    <row r="290" spans="1:9">
      <c r="A290" s="63" t="s">
        <v>1508</v>
      </c>
    </row>
    <row r="291" spans="1:9">
      <c r="A291" s="63" t="s">
        <v>1509</v>
      </c>
    </row>
    <row r="292" spans="1:9">
      <c r="A292" s="63" t="s">
        <v>1510</v>
      </c>
    </row>
    <row r="293" spans="1:9">
      <c r="A293" s="63" t="s">
        <v>1511</v>
      </c>
    </row>
    <row r="294" spans="1:9">
      <c r="A294" s="63" t="s">
        <v>1512</v>
      </c>
    </row>
    <row r="296" spans="1:9">
      <c r="A296" s="63" t="s">
        <v>1513</v>
      </c>
    </row>
    <row r="298" spans="1:9">
      <c r="A298" s="190"/>
      <c r="B298" s="700"/>
      <c r="C298" s="701"/>
      <c r="D298" s="532" t="s">
        <v>197</v>
      </c>
      <c r="E298" s="532" t="s">
        <v>197</v>
      </c>
      <c r="F298" s="697" t="s">
        <v>1532</v>
      </c>
      <c r="G298" s="532" t="s">
        <v>1522</v>
      </c>
      <c r="H298" s="532" t="s">
        <v>1527</v>
      </c>
      <c r="I298" s="699" t="s">
        <v>436</v>
      </c>
    </row>
    <row r="299" spans="1:9">
      <c r="A299" s="190" t="s">
        <v>1136</v>
      </c>
      <c r="B299" s="700" t="s">
        <v>1514</v>
      </c>
      <c r="C299" s="701"/>
      <c r="D299" s="532" t="s">
        <v>1515</v>
      </c>
      <c r="E299" s="532" t="s">
        <v>1516</v>
      </c>
      <c r="F299" s="698"/>
      <c r="G299" s="532" t="s">
        <v>1523</v>
      </c>
      <c r="H299" s="532" t="s">
        <v>500</v>
      </c>
      <c r="I299" s="698"/>
    </row>
    <row r="300" spans="1:9">
      <c r="A300" s="190"/>
      <c r="B300" s="529" t="s">
        <v>1531</v>
      </c>
      <c r="C300" s="532"/>
      <c r="D300" s="553" t="s">
        <v>88</v>
      </c>
      <c r="E300" s="553" t="s">
        <v>88</v>
      </c>
      <c r="F300" s="553" t="s">
        <v>88</v>
      </c>
      <c r="G300" s="553" t="s">
        <v>88</v>
      </c>
      <c r="H300" s="553" t="s">
        <v>88</v>
      </c>
      <c r="I300" s="553" t="s">
        <v>91</v>
      </c>
    </row>
    <row r="301" spans="1:9">
      <c r="A301" s="190"/>
      <c r="B301" s="529" t="s">
        <v>1533</v>
      </c>
      <c r="C301" s="532"/>
      <c r="D301" s="532" t="s">
        <v>88</v>
      </c>
      <c r="E301" s="532"/>
      <c r="F301" s="532" t="s">
        <v>1534</v>
      </c>
      <c r="G301" s="532"/>
      <c r="H301" s="532"/>
      <c r="I301" s="532" t="s">
        <v>88</v>
      </c>
    </row>
    <row r="302" spans="1:9">
      <c r="A302" s="190"/>
      <c r="B302" s="529" t="s">
        <v>1535</v>
      </c>
      <c r="C302" s="532"/>
      <c r="D302" s="532" t="s">
        <v>88</v>
      </c>
      <c r="E302" s="532" t="s">
        <v>88</v>
      </c>
      <c r="F302" s="532" t="s">
        <v>89</v>
      </c>
      <c r="G302" s="532"/>
      <c r="H302" s="532" t="s">
        <v>89</v>
      </c>
      <c r="I302" s="532">
        <v>0</v>
      </c>
    </row>
    <row r="303" spans="1:9">
      <c r="A303" s="190"/>
      <c r="B303" s="692" t="s">
        <v>1536</v>
      </c>
      <c r="C303" s="693"/>
      <c r="D303" s="532" t="s">
        <v>88</v>
      </c>
      <c r="E303" s="532" t="s">
        <v>89</v>
      </c>
      <c r="F303" s="532"/>
      <c r="G303" s="532"/>
      <c r="H303" s="532"/>
      <c r="I303" s="532">
        <v>0</v>
      </c>
    </row>
    <row r="304" spans="1:9">
      <c r="A304" s="190"/>
      <c r="B304" s="692" t="s">
        <v>1537</v>
      </c>
      <c r="C304" s="693"/>
      <c r="D304" s="532"/>
      <c r="E304" s="532"/>
      <c r="F304" s="532"/>
      <c r="G304" s="532"/>
      <c r="H304" s="532" t="s">
        <v>89</v>
      </c>
      <c r="I304" s="532" t="s">
        <v>89</v>
      </c>
    </row>
    <row r="305" spans="1:9">
      <c r="A305" s="190"/>
      <c r="B305" s="692" t="s">
        <v>467</v>
      </c>
      <c r="C305" s="693"/>
      <c r="D305" s="532"/>
      <c r="E305" s="532"/>
      <c r="F305" s="532"/>
      <c r="G305" s="532"/>
      <c r="H305" s="532" t="s">
        <v>88</v>
      </c>
      <c r="I305" s="532" t="s">
        <v>88</v>
      </c>
    </row>
    <row r="306" spans="1:9">
      <c r="A306" s="190"/>
      <c r="B306" s="551" t="s">
        <v>1538</v>
      </c>
      <c r="C306" s="552"/>
      <c r="D306" s="532"/>
      <c r="E306" s="532"/>
      <c r="F306" s="532"/>
      <c r="G306" s="532" t="s">
        <v>88</v>
      </c>
      <c r="H306" s="532" t="s">
        <v>89</v>
      </c>
      <c r="I306" s="532">
        <v>0</v>
      </c>
    </row>
    <row r="307" spans="1:9">
      <c r="A307" s="190"/>
      <c r="B307" s="551" t="s">
        <v>1539</v>
      </c>
      <c r="C307" s="552"/>
      <c r="D307" s="532"/>
      <c r="E307" s="532"/>
      <c r="F307" s="532"/>
      <c r="G307" s="532" t="s">
        <v>89</v>
      </c>
      <c r="H307" s="532" t="s">
        <v>88</v>
      </c>
      <c r="I307" s="532">
        <v>0</v>
      </c>
    </row>
    <row r="308" spans="1:9">
      <c r="A308" s="190"/>
      <c r="B308" s="529" t="s">
        <v>1540</v>
      </c>
      <c r="C308" s="532"/>
      <c r="D308" s="553" t="s">
        <v>91</v>
      </c>
      <c r="E308" s="553" t="s">
        <v>91</v>
      </c>
      <c r="F308" s="553" t="s">
        <v>91</v>
      </c>
      <c r="G308" s="553" t="s">
        <v>91</v>
      </c>
      <c r="H308" s="553" t="s">
        <v>91</v>
      </c>
      <c r="I308" s="553" t="s">
        <v>91</v>
      </c>
    </row>
    <row r="311" spans="1:9">
      <c r="A311" s="63" t="s">
        <v>1517</v>
      </c>
    </row>
    <row r="312" spans="1:9">
      <c r="A312" s="63" t="s">
        <v>1518</v>
      </c>
    </row>
    <row r="313" spans="1:9">
      <c r="A313" s="63" t="s">
        <v>1519</v>
      </c>
    </row>
    <row r="314" spans="1:9">
      <c r="A314" s="63" t="s">
        <v>1520</v>
      </c>
    </row>
    <row r="315" spans="1:9">
      <c r="A315" s="63" t="s">
        <v>1521</v>
      </c>
    </row>
    <row r="316" spans="1:9">
      <c r="A316" s="63" t="s">
        <v>1524</v>
      </c>
    </row>
    <row r="317" spans="1:9">
      <c r="A317" s="63" t="s">
        <v>1525</v>
      </c>
    </row>
    <row r="318" spans="1:9">
      <c r="A318" s="63" t="s">
        <v>1526</v>
      </c>
    </row>
    <row r="319" spans="1:9">
      <c r="A319" s="63" t="s">
        <v>1528</v>
      </c>
    </row>
    <row r="320" spans="1:9">
      <c r="A320" s="63" t="s">
        <v>1529</v>
      </c>
    </row>
    <row r="321" spans="1:1">
      <c r="A321" s="63" t="s">
        <v>1530</v>
      </c>
    </row>
  </sheetData>
  <mergeCells count="9">
    <mergeCell ref="I298:I299"/>
    <mergeCell ref="B299:C299"/>
    <mergeCell ref="B298:C298"/>
    <mergeCell ref="B303:C303"/>
    <mergeCell ref="B305:C305"/>
    <mergeCell ref="B304:C304"/>
    <mergeCell ref="B142:C142"/>
    <mergeCell ref="B141:C141"/>
    <mergeCell ref="F298:F299"/>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9F04204-4484-6B47-9665-675E17B91161}">
  <dimension ref="A1:L254"/>
  <sheetViews>
    <sheetView rightToLeft="1" topLeftCell="A238" zoomScale="301" workbookViewId="0">
      <selection activeCell="C253" sqref="C253"/>
    </sheetView>
  </sheetViews>
  <sheetFormatPr baseColWidth="10" defaultRowHeight="16"/>
  <cols>
    <col min="1" max="7" width="10.83203125" style="63"/>
    <col min="8" max="8" width="11.83203125" style="63" customWidth="1"/>
    <col min="9" max="11" width="10.83203125" style="63"/>
    <col min="12" max="12" width="12.5" style="63" customWidth="1"/>
    <col min="13" max="16384" width="10.83203125" style="63"/>
  </cols>
  <sheetData>
    <row r="1" spans="1:8">
      <c r="A1" s="497" t="s">
        <v>1568</v>
      </c>
      <c r="B1" s="506"/>
      <c r="C1" s="506"/>
      <c r="D1" s="506"/>
      <c r="E1" s="506"/>
      <c r="F1" s="506"/>
      <c r="G1" s="506"/>
      <c r="H1" s="506"/>
    </row>
    <row r="3" spans="1:8">
      <c r="A3" s="567" t="s">
        <v>1685</v>
      </c>
      <c r="B3" s="568"/>
      <c r="C3" s="568"/>
      <c r="D3" s="568"/>
      <c r="E3" s="568"/>
      <c r="F3" s="568"/>
      <c r="G3" s="568"/>
      <c r="H3" s="568"/>
    </row>
    <row r="4" spans="1:8">
      <c r="A4" s="63" t="s">
        <v>1599</v>
      </c>
    </row>
    <row r="5" spans="1:8">
      <c r="A5" s="63" t="s">
        <v>1600</v>
      </c>
    </row>
    <row r="6" spans="1:8">
      <c r="A6" s="63" t="s">
        <v>1601</v>
      </c>
    </row>
    <row r="7" spans="1:8">
      <c r="A7" s="63" t="s">
        <v>1602</v>
      </c>
    </row>
    <row r="8" spans="1:8">
      <c r="A8" s="63" t="s">
        <v>1603</v>
      </c>
    </row>
    <row r="9" spans="1:8" ht="17" thickBot="1"/>
    <row r="10" spans="1:8" ht="17" thickBot="1">
      <c r="A10" s="557" t="s">
        <v>1604</v>
      </c>
      <c r="B10" s="558"/>
      <c r="C10" s="558"/>
      <c r="D10" s="558"/>
      <c r="E10" s="558"/>
      <c r="F10" s="558"/>
      <c r="G10" s="558"/>
      <c r="H10" s="559"/>
    </row>
    <row r="12" spans="1:8">
      <c r="A12" s="63" t="s">
        <v>1541</v>
      </c>
    </row>
    <row r="14" spans="1:8">
      <c r="A14" s="63" t="s">
        <v>1542</v>
      </c>
      <c r="D14" s="63" t="s">
        <v>1543</v>
      </c>
      <c r="E14" s="63" t="s">
        <v>1544</v>
      </c>
    </row>
    <row r="15" spans="1:8">
      <c r="A15" s="536"/>
      <c r="B15" s="536"/>
      <c r="C15" s="536"/>
      <c r="D15" s="536" t="s">
        <v>1053</v>
      </c>
      <c r="E15" s="536" t="s">
        <v>1053</v>
      </c>
      <c r="F15" s="536"/>
    </row>
    <row r="16" spans="1:8">
      <c r="A16" s="63" t="s">
        <v>1605</v>
      </c>
      <c r="D16" s="64">
        <v>4000000</v>
      </c>
      <c r="E16" s="64">
        <v>400000</v>
      </c>
    </row>
    <row r="17" spans="1:8">
      <c r="A17" s="63" t="s">
        <v>1552</v>
      </c>
      <c r="D17" s="64">
        <v>5000000</v>
      </c>
      <c r="E17" s="64">
        <v>800000</v>
      </c>
      <c r="G17" s="63" t="s">
        <v>1606</v>
      </c>
    </row>
    <row r="18" spans="1:8">
      <c r="A18" s="63" t="s">
        <v>1545</v>
      </c>
      <c r="D18" s="64"/>
      <c r="E18" s="64">
        <v>850000</v>
      </c>
      <c r="G18" s="63" t="s">
        <v>1607</v>
      </c>
    </row>
    <row r="19" spans="1:8">
      <c r="A19" s="63" t="s">
        <v>1546</v>
      </c>
      <c r="D19" s="64"/>
      <c r="E19" s="64">
        <v>190000</v>
      </c>
      <c r="G19" s="63" t="s">
        <v>1608</v>
      </c>
    </row>
    <row r="20" spans="1:8">
      <c r="A20" s="63" t="s">
        <v>1547</v>
      </c>
      <c r="D20" s="64"/>
      <c r="E20" s="64">
        <v>1400000</v>
      </c>
      <c r="G20" s="63" t="s">
        <v>1609</v>
      </c>
    </row>
    <row r="21" spans="1:8">
      <c r="A21" s="63" t="s">
        <v>436</v>
      </c>
      <c r="D21" s="64"/>
      <c r="E21" s="513">
        <f>SUM(E16:E20)</f>
        <v>3640000</v>
      </c>
      <c r="H21"/>
    </row>
    <row r="22" spans="1:8">
      <c r="H22"/>
    </row>
    <row r="23" spans="1:8">
      <c r="A23" s="63" t="s">
        <v>1548</v>
      </c>
      <c r="H23"/>
    </row>
    <row r="24" spans="1:8">
      <c r="A24" s="63">
        <v>1</v>
      </c>
      <c r="B24" s="63" t="s">
        <v>1549</v>
      </c>
      <c r="H24"/>
    </row>
    <row r="25" spans="1:8">
      <c r="B25" s="63" t="s">
        <v>1550</v>
      </c>
      <c r="H25"/>
    </row>
    <row r="26" spans="1:8">
      <c r="A26" s="63">
        <v>2</v>
      </c>
      <c r="B26" s="63" t="s">
        <v>1551</v>
      </c>
      <c r="H26"/>
    </row>
    <row r="27" spans="1:8">
      <c r="B27" s="63" t="s">
        <v>1553</v>
      </c>
      <c r="H27"/>
    </row>
    <row r="28" spans="1:8">
      <c r="A28" s="63">
        <v>3</v>
      </c>
      <c r="B28" s="63" t="s">
        <v>1554</v>
      </c>
      <c r="H28"/>
    </row>
    <row r="29" spans="1:8">
      <c r="B29" s="63" t="s">
        <v>1555</v>
      </c>
      <c r="H29"/>
    </row>
    <row r="30" spans="1:8">
      <c r="B30" s="63" t="s">
        <v>1556</v>
      </c>
      <c r="H30"/>
    </row>
    <row r="31" spans="1:8">
      <c r="B31" s="63" t="s">
        <v>1557</v>
      </c>
      <c r="H31"/>
    </row>
    <row r="32" spans="1:8">
      <c r="A32" s="63">
        <v>4</v>
      </c>
      <c r="B32" s="63" t="s">
        <v>1558</v>
      </c>
      <c r="H32"/>
    </row>
    <row r="33" spans="1:8">
      <c r="B33" s="63" t="s">
        <v>1559</v>
      </c>
      <c r="H33"/>
    </row>
    <row r="34" spans="1:8">
      <c r="A34" s="63">
        <v>5</v>
      </c>
      <c r="B34" s="63" t="s">
        <v>1560</v>
      </c>
      <c r="H34"/>
    </row>
    <row r="35" spans="1:8">
      <c r="B35" s="63" t="s">
        <v>1561</v>
      </c>
      <c r="H35"/>
    </row>
    <row r="36" spans="1:8">
      <c r="A36" s="63">
        <v>6</v>
      </c>
      <c r="B36" s="63" t="s">
        <v>1562</v>
      </c>
      <c r="H36"/>
    </row>
    <row r="37" spans="1:8">
      <c r="A37" s="63">
        <v>7</v>
      </c>
      <c r="B37" s="63" t="s">
        <v>1563</v>
      </c>
      <c r="H37"/>
    </row>
    <row r="38" spans="1:8">
      <c r="A38" s="63">
        <v>8</v>
      </c>
      <c r="B38" s="63" t="s">
        <v>1564</v>
      </c>
      <c r="H38"/>
    </row>
    <row r="39" spans="1:8">
      <c r="A39" s="63">
        <v>9</v>
      </c>
      <c r="B39" s="63" t="s">
        <v>1565</v>
      </c>
      <c r="H39"/>
    </row>
    <row r="40" spans="1:8">
      <c r="A40" s="63">
        <v>10</v>
      </c>
      <c r="B40" s="63" t="s">
        <v>1566</v>
      </c>
      <c r="H40"/>
    </row>
    <row r="41" spans="1:8">
      <c r="H41"/>
    </row>
    <row r="42" spans="1:8">
      <c r="A42" s="63" t="s">
        <v>1567</v>
      </c>
      <c r="H42"/>
    </row>
    <row r="43" spans="1:8" ht="17" thickBot="1">
      <c r="H43"/>
    </row>
    <row r="44" spans="1:8" ht="17" thickBot="1">
      <c r="A44" s="560" t="s">
        <v>1118</v>
      </c>
      <c r="B44" s="561"/>
      <c r="C44" s="561"/>
      <c r="D44" s="561"/>
      <c r="E44" s="561"/>
      <c r="F44" s="561"/>
      <c r="G44" s="561"/>
      <c r="H44" s="562"/>
    </row>
    <row r="45" spans="1:8">
      <c r="H45"/>
    </row>
    <row r="46" spans="1:8">
      <c r="A46" s="63" t="s">
        <v>1610</v>
      </c>
      <c r="H46"/>
    </row>
    <row r="47" spans="1:8">
      <c r="H47"/>
    </row>
    <row r="48" spans="1:8">
      <c r="A48" s="5"/>
      <c r="B48" s="5"/>
      <c r="C48" s="510" t="s">
        <v>1611</v>
      </c>
      <c r="D48" s="510" t="s">
        <v>1611</v>
      </c>
      <c r="E48" s="510" t="s">
        <v>540</v>
      </c>
      <c r="F48" s="510"/>
      <c r="G48" s="510"/>
      <c r="H48" s="566"/>
    </row>
    <row r="49" spans="1:8">
      <c r="A49" s="5"/>
      <c r="B49" s="5"/>
      <c r="C49" s="510" t="s">
        <v>1612</v>
      </c>
      <c r="D49" s="510" t="s">
        <v>1612</v>
      </c>
      <c r="E49" s="510" t="s">
        <v>1616</v>
      </c>
      <c r="F49" s="510" t="s">
        <v>1618</v>
      </c>
      <c r="G49" s="510" t="s">
        <v>1642</v>
      </c>
      <c r="H49" s="566"/>
    </row>
    <row r="50" spans="1:8">
      <c r="A50" s="5"/>
      <c r="B50" s="5"/>
      <c r="C50" s="510" t="s">
        <v>1613</v>
      </c>
      <c r="D50" s="510" t="s">
        <v>1615</v>
      </c>
      <c r="E50" s="510" t="s">
        <v>1611</v>
      </c>
      <c r="F50" s="510" t="s">
        <v>1619</v>
      </c>
      <c r="G50" s="510" t="s">
        <v>1620</v>
      </c>
      <c r="H50" s="566"/>
    </row>
    <row r="51" spans="1:8">
      <c r="A51" s="563" t="s">
        <v>1136</v>
      </c>
      <c r="B51" s="564" t="s">
        <v>1137</v>
      </c>
      <c r="C51" s="511" t="s">
        <v>1614</v>
      </c>
      <c r="D51" s="511" t="s">
        <v>1614</v>
      </c>
      <c r="E51" s="511" t="s">
        <v>1617</v>
      </c>
      <c r="F51" s="511" t="s">
        <v>1523</v>
      </c>
      <c r="G51" s="511" t="s">
        <v>1621</v>
      </c>
      <c r="H51" s="511" t="s">
        <v>436</v>
      </c>
    </row>
    <row r="52" spans="1:8">
      <c r="A52" s="537" t="s">
        <v>1622</v>
      </c>
      <c r="B52" s="63" t="s">
        <v>1623</v>
      </c>
      <c r="C52" s="502">
        <v>400000</v>
      </c>
      <c r="D52" s="502">
        <v>800000</v>
      </c>
      <c r="E52" s="502">
        <v>850000</v>
      </c>
      <c r="F52" s="502">
        <v>190000</v>
      </c>
      <c r="G52" s="502">
        <v>1400000</v>
      </c>
      <c r="H52" s="502">
        <f>SUM(C52:G52)</f>
        <v>3640000</v>
      </c>
    </row>
    <row r="53" spans="1:8">
      <c r="A53" s="537" t="s">
        <v>1624</v>
      </c>
      <c r="B53" s="63" t="s">
        <v>1625</v>
      </c>
      <c r="C53" s="502">
        <f>200000*1</f>
        <v>200000</v>
      </c>
      <c r="D53" s="502"/>
      <c r="E53" s="502">
        <f>H53-C53</f>
        <v>340000</v>
      </c>
      <c r="F53" s="502"/>
      <c r="G53" s="502"/>
      <c r="H53" s="502">
        <f>200000*3*(1-10%)</f>
        <v>540000</v>
      </c>
    </row>
    <row r="54" spans="1:8">
      <c r="A54" s="537" t="s">
        <v>1633</v>
      </c>
      <c r="B54" s="63" t="s">
        <v>1634</v>
      </c>
      <c r="C54" s="502">
        <f>15%*(400000+200000)</f>
        <v>90000</v>
      </c>
      <c r="D54" s="502">
        <f>15%*800000</f>
        <v>120000</v>
      </c>
      <c r="E54" s="502">
        <f>H54-C54-D54</f>
        <v>-210000</v>
      </c>
      <c r="F54" s="502"/>
      <c r="G54" s="502"/>
      <c r="H54" s="502">
        <v>0</v>
      </c>
    </row>
    <row r="55" spans="1:8">
      <c r="A55" s="537" t="s">
        <v>1643</v>
      </c>
      <c r="B55" s="3" t="s">
        <v>1651</v>
      </c>
      <c r="C55" s="502">
        <f>10%*(400000+200000+90000)</f>
        <v>69000</v>
      </c>
      <c r="D55" s="502"/>
      <c r="E55" s="502">
        <f>-C55</f>
        <v>-69000</v>
      </c>
      <c r="F55" s="64"/>
      <c r="G55" s="64"/>
      <c r="H55" s="502">
        <v>0</v>
      </c>
    </row>
    <row r="56" spans="1:8">
      <c r="A56" s="537" t="s">
        <v>1643</v>
      </c>
      <c r="B56" s="63" t="s">
        <v>1644</v>
      </c>
      <c r="C56" s="502">
        <f>-D56</f>
        <v>920000</v>
      </c>
      <c r="D56" s="502">
        <f>-120000-800000</f>
        <v>-920000</v>
      </c>
      <c r="E56" s="502"/>
      <c r="F56" s="64"/>
      <c r="G56" s="64"/>
      <c r="H56" s="502">
        <v>0</v>
      </c>
    </row>
    <row r="57" spans="1:8">
      <c r="A57" s="63">
        <v>2024</v>
      </c>
      <c r="B57" s="63" t="s">
        <v>467</v>
      </c>
      <c r="C57" s="64"/>
      <c r="D57" s="64"/>
      <c r="E57" s="64"/>
      <c r="F57" s="64"/>
      <c r="G57" s="64">
        <v>750000</v>
      </c>
      <c r="H57" s="64">
        <f>G57</f>
        <v>750000</v>
      </c>
    </row>
    <row r="58" spans="1:8">
      <c r="A58" s="537" t="s">
        <v>1668</v>
      </c>
      <c r="B58" s="63" t="s">
        <v>123</v>
      </c>
      <c r="C58" s="64"/>
      <c r="D58" s="64"/>
      <c r="E58" s="64"/>
      <c r="F58" s="64"/>
      <c r="G58" s="502">
        <f>-10%*(400000+200000+90000+69000+920000)</f>
        <v>-167900</v>
      </c>
      <c r="H58" s="502">
        <f>G58</f>
        <v>-167900</v>
      </c>
    </row>
    <row r="59" spans="1:8">
      <c r="A59" s="537" t="s">
        <v>1668</v>
      </c>
      <c r="B59" s="63" t="s">
        <v>1674</v>
      </c>
      <c r="C59" s="64"/>
      <c r="D59" s="64"/>
      <c r="E59" s="64"/>
      <c r="F59" s="502">
        <f>-F52</f>
        <v>-190000</v>
      </c>
      <c r="G59" s="502">
        <f>-F59</f>
        <v>190000</v>
      </c>
      <c r="H59" s="64">
        <v>0</v>
      </c>
    </row>
    <row r="60" spans="1:8">
      <c r="A60" s="537" t="s">
        <v>1668</v>
      </c>
      <c r="B60" s="63" t="s">
        <v>1684</v>
      </c>
      <c r="C60" s="565">
        <f t="shared" ref="C60:H60" si="0">SUM(C52:C59)</f>
        <v>1679000</v>
      </c>
      <c r="D60" s="565">
        <f t="shared" si="0"/>
        <v>0</v>
      </c>
      <c r="E60" s="565">
        <f t="shared" si="0"/>
        <v>911000</v>
      </c>
      <c r="F60" s="565">
        <f t="shared" si="0"/>
        <v>0</v>
      </c>
      <c r="G60" s="565">
        <f t="shared" si="0"/>
        <v>2172100</v>
      </c>
      <c r="H60" s="565">
        <f t="shared" si="0"/>
        <v>4762100</v>
      </c>
    </row>
    <row r="61" spans="1:8">
      <c r="C61" s="64"/>
      <c r="D61" s="64"/>
      <c r="E61" s="64"/>
      <c r="F61" s="64"/>
      <c r="G61" s="64"/>
      <c r="H61" s="64"/>
    </row>
    <row r="62" spans="1:8">
      <c r="A62" s="63" t="s">
        <v>1626</v>
      </c>
      <c r="H62"/>
    </row>
    <row r="63" spans="1:8">
      <c r="A63" s="63" t="s">
        <v>1627</v>
      </c>
      <c r="H63"/>
    </row>
    <row r="64" spans="1:8">
      <c r="B64" s="63" t="s">
        <v>1628</v>
      </c>
      <c r="H64"/>
    </row>
    <row r="65" spans="1:8">
      <c r="B65" s="63" t="s">
        <v>1629</v>
      </c>
      <c r="H65"/>
    </row>
    <row r="66" spans="1:8">
      <c r="B66" s="63" t="s">
        <v>1630</v>
      </c>
      <c r="H66"/>
    </row>
    <row r="67" spans="1:8">
      <c r="B67" s="63" t="s">
        <v>1631</v>
      </c>
      <c r="H67"/>
    </row>
    <row r="68" spans="1:8">
      <c r="B68" s="63" t="s">
        <v>1632</v>
      </c>
      <c r="H68"/>
    </row>
    <row r="69" spans="1:8">
      <c r="H69"/>
    </row>
    <row r="70" spans="1:8">
      <c r="A70" s="63" t="s">
        <v>1635</v>
      </c>
      <c r="H70"/>
    </row>
    <row r="71" spans="1:8">
      <c r="B71" s="63" t="s">
        <v>1636</v>
      </c>
      <c r="H71"/>
    </row>
    <row r="72" spans="1:8">
      <c r="B72" s="63" t="s">
        <v>1637</v>
      </c>
      <c r="H72"/>
    </row>
    <row r="73" spans="1:8">
      <c r="B73" s="63" t="s">
        <v>1638</v>
      </c>
      <c r="H73"/>
    </row>
    <row r="74" spans="1:8">
      <c r="B74" s="63" t="s">
        <v>1639</v>
      </c>
      <c r="H74"/>
    </row>
    <row r="75" spans="1:8">
      <c r="B75" s="63" t="s">
        <v>1640</v>
      </c>
      <c r="H75"/>
    </row>
    <row r="76" spans="1:8">
      <c r="B76" s="63" t="s">
        <v>1641</v>
      </c>
      <c r="H76"/>
    </row>
    <row r="77" spans="1:8">
      <c r="H77"/>
    </row>
    <row r="78" spans="1:8">
      <c r="A78" s="63" t="s">
        <v>1645</v>
      </c>
      <c r="H78"/>
    </row>
    <row r="79" spans="1:8">
      <c r="B79" s="63" t="s">
        <v>1646</v>
      </c>
      <c r="H79"/>
    </row>
    <row r="80" spans="1:8">
      <c r="B80" s="63" t="s">
        <v>1647</v>
      </c>
      <c r="H80"/>
    </row>
    <row r="81" spans="1:8">
      <c r="B81" s="63" t="s">
        <v>1648</v>
      </c>
      <c r="H81"/>
    </row>
    <row r="82" spans="1:8">
      <c r="B82" s="63" t="s">
        <v>1649</v>
      </c>
      <c r="H82"/>
    </row>
    <row r="83" spans="1:8">
      <c r="B83" s="63" t="s">
        <v>1650</v>
      </c>
      <c r="H83"/>
    </row>
    <row r="84" spans="1:8">
      <c r="H84"/>
    </row>
    <row r="85" spans="1:8">
      <c r="A85" s="63" t="s">
        <v>1652</v>
      </c>
      <c r="H85"/>
    </row>
    <row r="86" spans="1:8">
      <c r="B86" s="63" t="s">
        <v>1653</v>
      </c>
      <c r="H86"/>
    </row>
    <row r="87" spans="1:8">
      <c r="B87" s="63" t="s">
        <v>1654</v>
      </c>
      <c r="H87"/>
    </row>
    <row r="88" spans="1:8">
      <c r="B88" s="63" t="s">
        <v>1655</v>
      </c>
      <c r="H88"/>
    </row>
    <row r="89" spans="1:8">
      <c r="B89" s="63" t="s">
        <v>1656</v>
      </c>
      <c r="H89"/>
    </row>
    <row r="90" spans="1:8">
      <c r="H90"/>
    </row>
    <row r="91" spans="1:8">
      <c r="A91" s="63" t="s">
        <v>1657</v>
      </c>
      <c r="H91"/>
    </row>
    <row r="92" spans="1:8">
      <c r="B92" s="63" t="s">
        <v>1660</v>
      </c>
      <c r="H92"/>
    </row>
    <row r="93" spans="1:8">
      <c r="B93" s="63" t="s">
        <v>1658</v>
      </c>
      <c r="H93"/>
    </row>
    <row r="94" spans="1:8">
      <c r="B94" s="63" t="s">
        <v>1659</v>
      </c>
      <c r="H94"/>
    </row>
    <row r="95" spans="1:8">
      <c r="B95" s="63" t="s">
        <v>1661</v>
      </c>
      <c r="H95"/>
    </row>
    <row r="96" spans="1:8">
      <c r="B96" s="63" t="s">
        <v>1662</v>
      </c>
      <c r="H96"/>
    </row>
    <row r="97" spans="1:8">
      <c r="B97" s="63" t="s">
        <v>1665</v>
      </c>
      <c r="H97"/>
    </row>
    <row r="98" spans="1:8">
      <c r="B98" s="63" t="s">
        <v>1663</v>
      </c>
      <c r="H98"/>
    </row>
    <row r="99" spans="1:8">
      <c r="B99" s="63" t="s">
        <v>1664</v>
      </c>
      <c r="H99"/>
    </row>
    <row r="100" spans="1:8">
      <c r="H100"/>
    </row>
    <row r="101" spans="1:8">
      <c r="A101" s="63" t="s">
        <v>259</v>
      </c>
      <c r="H101"/>
    </row>
    <row r="102" spans="1:8">
      <c r="B102" s="63" t="s">
        <v>1666</v>
      </c>
      <c r="H102"/>
    </row>
    <row r="103" spans="1:8">
      <c r="B103" s="63" t="s">
        <v>1667</v>
      </c>
      <c r="H103"/>
    </row>
    <row r="104" spans="1:8">
      <c r="H104"/>
    </row>
    <row r="105" spans="1:8">
      <c r="A105" s="63" t="s">
        <v>1669</v>
      </c>
      <c r="H105"/>
    </row>
    <row r="106" spans="1:8">
      <c r="B106" s="63" t="s">
        <v>1670</v>
      </c>
      <c r="H106"/>
    </row>
    <row r="107" spans="1:8">
      <c r="B107" s="63" t="s">
        <v>1671</v>
      </c>
      <c r="H107"/>
    </row>
    <row r="108" spans="1:8">
      <c r="B108" s="63" t="s">
        <v>1672</v>
      </c>
      <c r="H108"/>
    </row>
    <row r="109" spans="1:8">
      <c r="B109" s="63" t="s">
        <v>1673</v>
      </c>
      <c r="H109"/>
    </row>
    <row r="110" spans="1:8">
      <c r="H110"/>
    </row>
    <row r="111" spans="1:8">
      <c r="A111" s="63" t="s">
        <v>1675</v>
      </c>
      <c r="H111"/>
    </row>
    <row r="112" spans="1:8">
      <c r="B112" s="63" t="s">
        <v>1676</v>
      </c>
      <c r="H112"/>
    </row>
    <row r="113" spans="1:8">
      <c r="B113" s="63" t="s">
        <v>1677</v>
      </c>
      <c r="H113"/>
    </row>
    <row r="114" spans="1:8">
      <c r="B114" s="63" t="s">
        <v>1678</v>
      </c>
      <c r="H114"/>
    </row>
    <row r="115" spans="1:8">
      <c r="B115" s="63" t="s">
        <v>1679</v>
      </c>
      <c r="H115"/>
    </row>
    <row r="116" spans="1:8">
      <c r="B116" s="63" t="s">
        <v>1680</v>
      </c>
      <c r="H116"/>
    </row>
    <row r="117" spans="1:8">
      <c r="B117" s="63" t="s">
        <v>1681</v>
      </c>
      <c r="H117"/>
    </row>
    <row r="118" spans="1:8">
      <c r="B118" s="63" t="s">
        <v>1682</v>
      </c>
      <c r="H118"/>
    </row>
    <row r="119" spans="1:8">
      <c r="B119" s="63" t="s">
        <v>1683</v>
      </c>
      <c r="H119"/>
    </row>
    <row r="120" spans="1:8">
      <c r="H120"/>
    </row>
    <row r="121" spans="1:8">
      <c r="A121" s="567" t="s">
        <v>1686</v>
      </c>
      <c r="B121" s="568"/>
      <c r="C121" s="568"/>
      <c r="D121" s="568"/>
      <c r="E121" s="568"/>
      <c r="F121" s="568"/>
      <c r="G121" s="568"/>
      <c r="H121" s="568"/>
    </row>
    <row r="122" spans="1:8">
      <c r="H122"/>
    </row>
    <row r="123" spans="1:8">
      <c r="A123" s="63" t="s">
        <v>1687</v>
      </c>
      <c r="H123"/>
    </row>
    <row r="124" spans="1:8">
      <c r="A124" s="63" t="s">
        <v>1688</v>
      </c>
      <c r="H124"/>
    </row>
    <row r="125" spans="1:8">
      <c r="A125" s="63" t="s">
        <v>1689</v>
      </c>
      <c r="H125"/>
    </row>
    <row r="126" spans="1:8">
      <c r="B126" s="63" t="s">
        <v>1690</v>
      </c>
      <c r="H126"/>
    </row>
    <row r="127" spans="1:8">
      <c r="B127" s="63" t="s">
        <v>1691</v>
      </c>
      <c r="H127"/>
    </row>
    <row r="128" spans="1:8">
      <c r="B128" s="63" t="s">
        <v>1692</v>
      </c>
      <c r="H128"/>
    </row>
    <row r="129" spans="1:8">
      <c r="H129"/>
    </row>
    <row r="130" spans="1:8">
      <c r="A130" s="63" t="s">
        <v>1693</v>
      </c>
      <c r="H130"/>
    </row>
    <row r="131" spans="1:8">
      <c r="A131" s="63" t="s">
        <v>1694</v>
      </c>
      <c r="H131"/>
    </row>
    <row r="132" spans="1:8">
      <c r="H132"/>
    </row>
    <row r="133" spans="1:8">
      <c r="A133" s="63" t="s">
        <v>1695</v>
      </c>
      <c r="H133"/>
    </row>
    <row r="134" spans="1:8" ht="17" thickBot="1">
      <c r="H134"/>
    </row>
    <row r="135" spans="1:8" s="2" customFormat="1" ht="17" thickBot="1">
      <c r="A135" s="161" t="s">
        <v>1569</v>
      </c>
      <c r="B135" s="554"/>
      <c r="C135" s="554"/>
      <c r="D135" s="554"/>
      <c r="E135" s="554"/>
      <c r="F135" s="554"/>
      <c r="G135" s="554"/>
      <c r="H135" s="569"/>
    </row>
    <row r="136" spans="1:8" s="2" customFormat="1">
      <c r="H136"/>
    </row>
    <row r="137" spans="1:8" s="2" customFormat="1">
      <c r="A137" s="2" t="s">
        <v>1570</v>
      </c>
      <c r="H137"/>
    </row>
    <row r="138" spans="1:8" s="2" customFormat="1">
      <c r="H138"/>
    </row>
    <row r="139" spans="1:8" s="2" customFormat="1">
      <c r="D139" s="2" t="s">
        <v>1571</v>
      </c>
      <c r="E139" s="555">
        <v>45657</v>
      </c>
      <c r="F139" s="555">
        <v>45291</v>
      </c>
    </row>
    <row r="140" spans="1:8" s="2" customFormat="1">
      <c r="E140" s="90" t="s">
        <v>1572</v>
      </c>
      <c r="F140" s="90" t="s">
        <v>1572</v>
      </c>
    </row>
    <row r="141" spans="1:8" s="2" customFormat="1">
      <c r="A141" s="2" t="s">
        <v>131</v>
      </c>
    </row>
    <row r="142" spans="1:8" s="2" customFormat="1">
      <c r="A142" s="2" t="s">
        <v>66</v>
      </c>
      <c r="E142" s="471">
        <v>180</v>
      </c>
      <c r="F142" s="471">
        <v>100</v>
      </c>
    </row>
    <row r="143" spans="1:8" s="2" customFormat="1">
      <c r="A143" s="2" t="s">
        <v>1573</v>
      </c>
      <c r="D143" s="2">
        <v>1</v>
      </c>
      <c r="E143" s="471">
        <v>120</v>
      </c>
      <c r="F143" s="471">
        <v>70</v>
      </c>
    </row>
    <row r="144" spans="1:8" s="2" customFormat="1">
      <c r="A144" s="2" t="s">
        <v>493</v>
      </c>
      <c r="E144" s="471">
        <v>21</v>
      </c>
      <c r="F144" s="471">
        <v>26</v>
      </c>
    </row>
    <row r="145" spans="1:6" s="2" customFormat="1">
      <c r="A145" s="2" t="s">
        <v>557</v>
      </c>
      <c r="E145" s="471">
        <v>18</v>
      </c>
      <c r="F145" s="471">
        <v>23</v>
      </c>
    </row>
    <row r="146" spans="1:6" s="2" customFormat="1">
      <c r="A146" s="2" t="s">
        <v>1574</v>
      </c>
      <c r="D146" s="2">
        <v>2</v>
      </c>
      <c r="E146" s="471">
        <v>90</v>
      </c>
      <c r="F146" s="471">
        <v>40</v>
      </c>
    </row>
    <row r="147" spans="1:6" s="2" customFormat="1">
      <c r="A147" s="2" t="s">
        <v>1575</v>
      </c>
      <c r="D147" s="2">
        <v>2</v>
      </c>
      <c r="E147" s="471">
        <v>-15</v>
      </c>
      <c r="F147" s="471">
        <v>-10</v>
      </c>
    </row>
    <row r="148" spans="1:6" s="2" customFormat="1">
      <c r="A148" s="2" t="s">
        <v>1576</v>
      </c>
      <c r="D148" s="2">
        <v>3</v>
      </c>
      <c r="E148" s="471">
        <v>1500</v>
      </c>
      <c r="F148" s="471">
        <v>1400</v>
      </c>
    </row>
    <row r="149" spans="1:6" s="2" customFormat="1">
      <c r="A149" s="2" t="s">
        <v>83</v>
      </c>
      <c r="E149" s="556">
        <f>SUM(E142:E148)</f>
        <v>1914</v>
      </c>
      <c r="F149" s="556">
        <f>SUM(F142:F148)</f>
        <v>1649</v>
      </c>
    </row>
    <row r="150" spans="1:6" s="2" customFormat="1">
      <c r="E150" s="471"/>
      <c r="F150" s="471"/>
    </row>
    <row r="151" spans="1:6" s="2" customFormat="1">
      <c r="A151" s="2" t="s">
        <v>550</v>
      </c>
      <c r="E151" s="471"/>
      <c r="F151" s="471"/>
    </row>
    <row r="152" spans="1:6" s="2" customFormat="1">
      <c r="A152" s="2" t="s">
        <v>69</v>
      </c>
      <c r="E152" s="471">
        <v>80</v>
      </c>
      <c r="F152" s="471">
        <v>74</v>
      </c>
    </row>
    <row r="153" spans="1:6" s="2" customFormat="1">
      <c r="A153" s="2" t="s">
        <v>67</v>
      </c>
      <c r="D153" s="2">
        <v>4</v>
      </c>
      <c r="E153" s="471">
        <v>112</v>
      </c>
      <c r="F153" s="471">
        <v>100</v>
      </c>
    </row>
    <row r="154" spans="1:6" s="2" customFormat="1">
      <c r="A154" s="2" t="s">
        <v>75</v>
      </c>
      <c r="D154" s="2">
        <v>5</v>
      </c>
      <c r="E154" s="471">
        <v>80</v>
      </c>
      <c r="F154" s="471">
        <v>115</v>
      </c>
    </row>
    <row r="155" spans="1:6" s="2" customFormat="1">
      <c r="A155" s="2" t="s">
        <v>1577</v>
      </c>
      <c r="D155" s="2">
        <v>6</v>
      </c>
      <c r="E155" s="471">
        <v>115</v>
      </c>
      <c r="F155" s="471">
        <v>90</v>
      </c>
    </row>
    <row r="156" spans="1:6" s="2" customFormat="1">
      <c r="A156" s="2" t="s">
        <v>1578</v>
      </c>
      <c r="D156" s="2">
        <v>7</v>
      </c>
      <c r="E156" s="471">
        <v>80</v>
      </c>
      <c r="F156" s="471">
        <v>50</v>
      </c>
    </row>
    <row r="157" spans="1:6" s="2" customFormat="1">
      <c r="A157" s="2" t="s">
        <v>1579</v>
      </c>
      <c r="D157" s="2">
        <v>7</v>
      </c>
      <c r="E157" s="471">
        <v>90</v>
      </c>
      <c r="F157" s="471">
        <v>40</v>
      </c>
    </row>
    <row r="158" spans="1:6" s="2" customFormat="1">
      <c r="A158" s="2" t="s">
        <v>1580</v>
      </c>
      <c r="D158" s="2">
        <v>8</v>
      </c>
      <c r="E158" s="471">
        <f>E149-SUM(E152:E157)</f>
        <v>1357</v>
      </c>
      <c r="F158" s="471">
        <f>F149-SUM(F152:F157)</f>
        <v>1180</v>
      </c>
    </row>
    <row r="159" spans="1:6" s="2" customFormat="1">
      <c r="A159" s="2" t="s">
        <v>561</v>
      </c>
      <c r="E159" s="556">
        <f>SUM(E152:E158)</f>
        <v>1914</v>
      </c>
      <c r="F159" s="556">
        <f>SUM(F152:F158)</f>
        <v>1649</v>
      </c>
    </row>
    <row r="160" spans="1:6" s="2" customFormat="1"/>
    <row r="161" spans="1:2" s="2" customFormat="1">
      <c r="A161" s="2" t="s">
        <v>1581</v>
      </c>
    </row>
    <row r="162" spans="1:2" s="2" customFormat="1">
      <c r="A162" s="2">
        <v>1</v>
      </c>
      <c r="B162" s="2" t="s">
        <v>1582</v>
      </c>
    </row>
    <row r="163" spans="1:2" s="2" customFormat="1">
      <c r="B163" s="2" t="s">
        <v>1583</v>
      </c>
    </row>
    <row r="164" spans="1:2" s="2" customFormat="1">
      <c r="A164" s="2">
        <v>2</v>
      </c>
      <c r="B164" s="2" t="s">
        <v>1584</v>
      </c>
    </row>
    <row r="165" spans="1:2" s="2" customFormat="1">
      <c r="B165" s="2" t="s">
        <v>1585</v>
      </c>
    </row>
    <row r="166" spans="1:2" s="2" customFormat="1">
      <c r="B166" s="2" t="s">
        <v>1586</v>
      </c>
    </row>
    <row r="167" spans="1:2" s="2" customFormat="1">
      <c r="A167" s="2">
        <v>3</v>
      </c>
      <c r="B167" s="2" t="s">
        <v>1587</v>
      </c>
    </row>
    <row r="168" spans="1:2" s="2" customFormat="1">
      <c r="B168" s="2" t="s">
        <v>1588</v>
      </c>
    </row>
    <row r="169" spans="1:2" s="2" customFormat="1">
      <c r="A169" s="2">
        <v>4</v>
      </c>
      <c r="B169" s="2" t="s">
        <v>1589</v>
      </c>
    </row>
    <row r="170" spans="1:2" s="2" customFormat="1">
      <c r="B170" s="2" t="s">
        <v>1590</v>
      </c>
    </row>
    <row r="171" spans="1:2" s="2" customFormat="1">
      <c r="A171" s="2">
        <v>5</v>
      </c>
      <c r="B171" s="2" t="s">
        <v>1591</v>
      </c>
    </row>
    <row r="172" spans="1:2" s="2" customFormat="1">
      <c r="B172" s="2" t="s">
        <v>1592</v>
      </c>
    </row>
    <row r="173" spans="1:2" s="2" customFormat="1">
      <c r="A173" s="2">
        <v>6</v>
      </c>
      <c r="B173" s="2" t="s">
        <v>1593</v>
      </c>
    </row>
    <row r="174" spans="1:2" s="2" customFormat="1">
      <c r="B174" s="2" t="s">
        <v>1594</v>
      </c>
    </row>
    <row r="175" spans="1:2" s="2" customFormat="1">
      <c r="A175" s="2">
        <v>7</v>
      </c>
      <c r="B175" s="2" t="s">
        <v>1595</v>
      </c>
    </row>
    <row r="176" spans="1:2" s="2" customFormat="1">
      <c r="A176" s="2">
        <v>8</v>
      </c>
      <c r="B176" s="2" t="s">
        <v>1596</v>
      </c>
    </row>
    <row r="177" spans="1:2" s="2" customFormat="1">
      <c r="B177" s="2" t="s">
        <v>1597</v>
      </c>
    </row>
    <row r="178" spans="1:2" s="2" customFormat="1"/>
    <row r="179" spans="1:2" s="2" customFormat="1">
      <c r="A179" s="4" t="s">
        <v>1598</v>
      </c>
    </row>
    <row r="181" spans="1:2">
      <c r="A181" s="63" t="s">
        <v>1696</v>
      </c>
    </row>
    <row r="182" spans="1:2">
      <c r="A182" s="63" t="s">
        <v>1697</v>
      </c>
    </row>
    <row r="183" spans="1:2">
      <c r="A183" s="63" t="s">
        <v>1698</v>
      </c>
    </row>
    <row r="184" spans="1:2">
      <c r="A184" s="63" t="s">
        <v>1700</v>
      </c>
    </row>
    <row r="185" spans="1:2">
      <c r="A185" s="63" t="s">
        <v>1702</v>
      </c>
    </row>
    <row r="186" spans="1:2">
      <c r="A186" s="63" t="s">
        <v>1703</v>
      </c>
    </row>
    <row r="187" spans="1:2">
      <c r="A187" s="63" t="s">
        <v>1704</v>
      </c>
    </row>
    <row r="188" spans="1:2">
      <c r="A188" s="63" t="s">
        <v>1710</v>
      </c>
    </row>
    <row r="189" spans="1:2">
      <c r="A189" s="63" t="s">
        <v>1711</v>
      </c>
    </row>
    <row r="190" spans="1:2">
      <c r="A190" s="63" t="s">
        <v>1712</v>
      </c>
    </row>
    <row r="191" spans="1:2">
      <c r="A191" s="63" t="s">
        <v>1718</v>
      </c>
    </row>
    <row r="193" spans="1:12" ht="17" thickBot="1"/>
    <row r="194" spans="1:12" s="2" customFormat="1">
      <c r="D194" s="122"/>
      <c r="E194" s="588">
        <v>45657</v>
      </c>
      <c r="F194" s="588">
        <v>45291</v>
      </c>
      <c r="G194" s="582"/>
      <c r="H194" s="99"/>
      <c r="I194" s="99"/>
      <c r="J194" s="99"/>
      <c r="K194" s="99"/>
      <c r="L194" s="100"/>
    </row>
    <row r="195" spans="1:12" s="2" customFormat="1" ht="17" thickBot="1">
      <c r="D195" s="125" t="s">
        <v>1571</v>
      </c>
      <c r="E195" s="584" t="s">
        <v>1572</v>
      </c>
      <c r="F195" s="584" t="s">
        <v>1572</v>
      </c>
      <c r="G195" s="584" t="s">
        <v>1705</v>
      </c>
      <c r="H195" s="126" t="s">
        <v>1706</v>
      </c>
      <c r="I195" s="126" t="s">
        <v>1707</v>
      </c>
      <c r="J195" s="126" t="s">
        <v>1708</v>
      </c>
      <c r="K195" s="126" t="s">
        <v>66</v>
      </c>
      <c r="L195" s="127" t="s">
        <v>1709</v>
      </c>
    </row>
    <row r="196" spans="1:12" s="2" customFormat="1">
      <c r="A196" s="574"/>
      <c r="B196" s="575"/>
      <c r="C196" s="575"/>
      <c r="D196" s="575"/>
      <c r="E196" s="576"/>
      <c r="F196" s="576"/>
      <c r="G196" s="576"/>
      <c r="H196" s="575"/>
      <c r="I196" s="575"/>
      <c r="J196" s="575"/>
      <c r="K196" s="576" t="s">
        <v>1713</v>
      </c>
      <c r="L196" s="577"/>
    </row>
    <row r="197" spans="1:12" s="2" customFormat="1" ht="17" thickBot="1">
      <c r="A197" s="578" t="s">
        <v>66</v>
      </c>
      <c r="B197" s="579"/>
      <c r="C197" s="579"/>
      <c r="D197" s="579"/>
      <c r="E197" s="580">
        <v>180</v>
      </c>
      <c r="F197" s="580">
        <v>100</v>
      </c>
      <c r="G197" s="580">
        <f>E197-F197</f>
        <v>80</v>
      </c>
      <c r="H197" s="579"/>
      <c r="I197" s="579"/>
      <c r="J197" s="579"/>
      <c r="K197" s="580">
        <f>G197</f>
        <v>80</v>
      </c>
      <c r="L197" s="581"/>
    </row>
    <row r="198" spans="1:12" s="2" customFormat="1">
      <c r="A198" s="122"/>
      <c r="B198" s="99"/>
      <c r="C198" s="99"/>
      <c r="D198" s="99"/>
      <c r="E198" s="99"/>
      <c r="F198" s="99"/>
      <c r="G198" s="99"/>
      <c r="H198" s="582" t="s">
        <v>1739</v>
      </c>
      <c r="I198" s="99" t="s">
        <v>1717</v>
      </c>
      <c r="J198" s="99"/>
      <c r="K198" s="99"/>
      <c r="L198" s="100"/>
    </row>
    <row r="199" spans="1:12" s="2" customFormat="1" ht="17" thickBot="1">
      <c r="A199" s="125" t="s">
        <v>1573</v>
      </c>
      <c r="B199" s="126"/>
      <c r="C199" s="126"/>
      <c r="D199" s="126">
        <v>1</v>
      </c>
      <c r="E199" s="583">
        <v>120</v>
      </c>
      <c r="F199" s="583">
        <v>70</v>
      </c>
      <c r="G199" s="583">
        <f>E199-F199</f>
        <v>50</v>
      </c>
      <c r="H199" s="583">
        <v>-35</v>
      </c>
      <c r="I199" s="583">
        <v>-15</v>
      </c>
      <c r="J199" s="126"/>
      <c r="K199" s="584"/>
      <c r="L199" s="127"/>
    </row>
    <row r="200" spans="1:12" s="2" customFormat="1">
      <c r="A200" s="574"/>
      <c r="B200" s="575"/>
      <c r="C200" s="575"/>
      <c r="D200" s="575"/>
      <c r="E200" s="586"/>
      <c r="F200" s="586"/>
      <c r="G200" s="586"/>
      <c r="H200" s="575" t="s">
        <v>1714</v>
      </c>
      <c r="I200" s="575"/>
      <c r="J200" s="575"/>
      <c r="K200" s="576"/>
      <c r="L200" s="577"/>
    </row>
    <row r="201" spans="1:12" s="2" customFormat="1" ht="17" thickBot="1">
      <c r="A201" s="578" t="s">
        <v>493</v>
      </c>
      <c r="B201" s="579"/>
      <c r="C201" s="579"/>
      <c r="D201" s="579"/>
      <c r="E201" s="580">
        <v>21</v>
      </c>
      <c r="F201" s="580">
        <v>26</v>
      </c>
      <c r="G201" s="580">
        <f>E201-F201</f>
        <v>-5</v>
      </c>
      <c r="H201" s="580">
        <f>-G201</f>
        <v>5</v>
      </c>
      <c r="I201" s="579"/>
      <c r="J201" s="579"/>
      <c r="K201" s="587"/>
      <c r="L201" s="581"/>
    </row>
    <row r="202" spans="1:12" s="2" customFormat="1">
      <c r="A202" s="122"/>
      <c r="B202" s="99"/>
      <c r="C202" s="99"/>
      <c r="D202" s="99"/>
      <c r="E202" s="585"/>
      <c r="F202" s="585"/>
      <c r="G202" s="585"/>
      <c r="H202" s="585" t="s">
        <v>1715</v>
      </c>
      <c r="I202" s="99"/>
      <c r="J202" s="99"/>
      <c r="K202" s="582"/>
      <c r="L202" s="100"/>
    </row>
    <row r="203" spans="1:12" s="2" customFormat="1" ht="17" thickBot="1">
      <c r="A203" s="125" t="s">
        <v>557</v>
      </c>
      <c r="B203" s="126"/>
      <c r="C203" s="126"/>
      <c r="D203" s="126"/>
      <c r="E203" s="583">
        <v>18</v>
      </c>
      <c r="F203" s="583">
        <v>23</v>
      </c>
      <c r="G203" s="583">
        <f>E203-F203</f>
        <v>-5</v>
      </c>
      <c r="H203" s="583">
        <f>-G203</f>
        <v>5</v>
      </c>
      <c r="I203" s="126"/>
      <c r="J203" s="126"/>
      <c r="K203" s="584"/>
      <c r="L203" s="127"/>
    </row>
    <row r="204" spans="1:12" s="2" customFormat="1">
      <c r="A204" s="574"/>
      <c r="B204" s="575"/>
      <c r="C204" s="575"/>
      <c r="D204" s="575"/>
      <c r="E204" s="586"/>
      <c r="F204" s="586"/>
      <c r="G204" s="586"/>
      <c r="H204" s="586" t="s">
        <v>587</v>
      </c>
      <c r="I204" s="575" t="s">
        <v>1755</v>
      </c>
      <c r="J204" s="575"/>
      <c r="K204" s="576"/>
      <c r="L204" s="577"/>
    </row>
    <row r="205" spans="1:12" s="2" customFormat="1" ht="17" thickBot="1">
      <c r="A205" s="578" t="s">
        <v>1699</v>
      </c>
      <c r="B205" s="579"/>
      <c r="C205" s="579"/>
      <c r="D205" s="579">
        <v>2</v>
      </c>
      <c r="E205" s="590">
        <f>90-15</f>
        <v>75</v>
      </c>
      <c r="F205" s="590">
        <f>40-10</f>
        <v>30</v>
      </c>
      <c r="G205" s="580">
        <f>E205-F205</f>
        <v>45</v>
      </c>
      <c r="H205" s="580">
        <f>J246</f>
        <v>5</v>
      </c>
      <c r="I205" s="580">
        <f>K245</f>
        <v>-50</v>
      </c>
      <c r="J205" s="579"/>
      <c r="K205" s="587"/>
      <c r="L205" s="581"/>
    </row>
    <row r="206" spans="1:12" s="2" customFormat="1">
      <c r="E206" s="570"/>
      <c r="F206" s="570"/>
      <c r="G206" s="471"/>
      <c r="H206" s="34"/>
      <c r="K206" s="34"/>
    </row>
    <row r="207" spans="1:12" s="2" customFormat="1">
      <c r="A207" s="2" t="s">
        <v>1576</v>
      </c>
      <c r="D207" s="2">
        <v>3</v>
      </c>
      <c r="E207" s="471">
        <v>1500</v>
      </c>
      <c r="F207" s="471">
        <v>1400</v>
      </c>
      <c r="G207" s="471">
        <f>E207-F207</f>
        <v>100</v>
      </c>
      <c r="H207" s="34"/>
      <c r="K207" s="34"/>
    </row>
    <row r="208" spans="1:12" s="2" customFormat="1">
      <c r="E208" s="471"/>
      <c r="F208" s="471"/>
      <c r="G208" s="471"/>
      <c r="H208" s="34" t="s">
        <v>1716</v>
      </c>
      <c r="K208" s="34"/>
    </row>
    <row r="209" spans="1:11" s="2" customFormat="1">
      <c r="A209" s="2" t="s">
        <v>69</v>
      </c>
      <c r="E209" s="471">
        <v>-80</v>
      </c>
      <c r="F209" s="471">
        <v>-74</v>
      </c>
      <c r="G209" s="471">
        <f t="shared" ref="G209:G215" si="1">E209-F209</f>
        <v>-6</v>
      </c>
      <c r="H209" s="471">
        <f>-G209</f>
        <v>6</v>
      </c>
      <c r="K209" s="34"/>
    </row>
    <row r="210" spans="1:11" s="2" customFormat="1">
      <c r="A210" s="2" t="s">
        <v>67</v>
      </c>
      <c r="D210" s="2">
        <v>4</v>
      </c>
      <c r="E210" s="471">
        <v>-112</v>
      </c>
      <c r="F210" s="471">
        <v>-100</v>
      </c>
      <c r="G210" s="471">
        <f t="shared" si="1"/>
        <v>-12</v>
      </c>
      <c r="K210" s="34"/>
    </row>
    <row r="211" spans="1:11" s="2" customFormat="1">
      <c r="A211" s="2" t="s">
        <v>75</v>
      </c>
      <c r="D211" s="2">
        <v>5</v>
      </c>
      <c r="E211" s="471">
        <v>-80</v>
      </c>
      <c r="F211" s="471">
        <v>-115</v>
      </c>
      <c r="G211" s="471">
        <f t="shared" si="1"/>
        <v>35</v>
      </c>
      <c r="K211" s="34"/>
    </row>
    <row r="212" spans="1:11" s="2" customFormat="1">
      <c r="A212" s="2" t="s">
        <v>1577</v>
      </c>
      <c r="D212" s="2">
        <v>6</v>
      </c>
      <c r="E212" s="471">
        <v>-115</v>
      </c>
      <c r="F212" s="471">
        <v>-90</v>
      </c>
      <c r="G212" s="471">
        <f t="shared" si="1"/>
        <v>-25</v>
      </c>
      <c r="K212" s="34"/>
    </row>
    <row r="213" spans="1:11" s="2" customFormat="1">
      <c r="A213" s="2" t="s">
        <v>1701</v>
      </c>
      <c r="D213" s="2">
        <v>7</v>
      </c>
      <c r="E213" s="570">
        <f>-(80+90)</f>
        <v>-170</v>
      </c>
      <c r="F213" s="570">
        <f>-(50+40)</f>
        <v>-90</v>
      </c>
      <c r="G213" s="471">
        <f t="shared" si="1"/>
        <v>-80</v>
      </c>
      <c r="K213" s="34"/>
    </row>
    <row r="214" spans="1:11" s="2" customFormat="1">
      <c r="A214" s="2" t="s">
        <v>1580</v>
      </c>
      <c r="D214" s="2">
        <v>8</v>
      </c>
      <c r="E214" s="471">
        <v>-1357</v>
      </c>
      <c r="F214" s="471">
        <v>-1180</v>
      </c>
      <c r="G214" s="471">
        <f t="shared" si="1"/>
        <v>-177</v>
      </c>
      <c r="K214" s="34"/>
    </row>
    <row r="215" spans="1:11">
      <c r="A215" s="63" t="s">
        <v>436</v>
      </c>
      <c r="E215" s="514">
        <f>SUM(E197:E214)</f>
        <v>0</v>
      </c>
      <c r="F215" s="514">
        <f>SUM(F197:F214)</f>
        <v>0</v>
      </c>
      <c r="G215" s="514">
        <f t="shared" si="1"/>
        <v>0</v>
      </c>
      <c r="K215" s="507"/>
    </row>
    <row r="219" spans="1:11">
      <c r="A219" s="63" t="s">
        <v>1719</v>
      </c>
    </row>
    <row r="221" spans="1:11">
      <c r="A221" s="5" t="s">
        <v>1720</v>
      </c>
    </row>
    <row r="222" spans="1:11">
      <c r="A222" s="63" t="s">
        <v>1721</v>
      </c>
    </row>
    <row r="223" spans="1:11">
      <c r="A223" s="63" t="s">
        <v>1722</v>
      </c>
    </row>
    <row r="224" spans="1:11">
      <c r="A224" s="63" t="s">
        <v>1723</v>
      </c>
    </row>
    <row r="225" spans="1:11">
      <c r="A225" s="63" t="s">
        <v>1724</v>
      </c>
    </row>
    <row r="226" spans="1:11">
      <c r="A226" s="63" t="s">
        <v>1725</v>
      </c>
    </row>
    <row r="228" spans="1:11">
      <c r="A228" s="5" t="s">
        <v>1726</v>
      </c>
    </row>
    <row r="229" spans="1:11">
      <c r="C229" s="507" t="s">
        <v>1732</v>
      </c>
      <c r="D229" s="702" t="s">
        <v>1735</v>
      </c>
      <c r="E229" s="702"/>
      <c r="I229" s="507" t="s">
        <v>1732</v>
      </c>
      <c r="J229" s="702" t="s">
        <v>1735</v>
      </c>
      <c r="K229" s="702"/>
    </row>
    <row r="230" spans="1:11">
      <c r="A230" s="63" t="s">
        <v>1728</v>
      </c>
      <c r="C230" s="507" t="s">
        <v>1734</v>
      </c>
      <c r="D230" s="507" t="s">
        <v>1736</v>
      </c>
      <c r="E230" s="507" t="s">
        <v>1707</v>
      </c>
      <c r="G230" s="63" t="s">
        <v>1737</v>
      </c>
      <c r="I230" s="507" t="s">
        <v>1734</v>
      </c>
      <c r="J230" s="507" t="s">
        <v>1736</v>
      </c>
      <c r="K230" s="507" t="s">
        <v>1707</v>
      </c>
    </row>
    <row r="231" spans="1:11">
      <c r="A231" s="63" t="s">
        <v>1727</v>
      </c>
      <c r="C231" s="507" t="s">
        <v>88</v>
      </c>
      <c r="D231" s="571"/>
      <c r="E231" s="571"/>
      <c r="G231" s="63" t="s">
        <v>1727</v>
      </c>
      <c r="I231" s="508">
        <f>F199</f>
        <v>70</v>
      </c>
      <c r="J231" s="571"/>
      <c r="K231" s="571"/>
    </row>
    <row r="232" spans="1:11">
      <c r="A232" s="63" t="s">
        <v>1729</v>
      </c>
      <c r="C232" s="507" t="s">
        <v>88</v>
      </c>
      <c r="D232" s="507"/>
      <c r="E232" s="507" t="s">
        <v>89</v>
      </c>
      <c r="G232" s="63" t="s">
        <v>1729</v>
      </c>
      <c r="I232" s="507">
        <v>15</v>
      </c>
      <c r="J232" s="507"/>
      <c r="K232" s="508">
        <f>I199</f>
        <v>-15</v>
      </c>
    </row>
    <row r="233" spans="1:11">
      <c r="A233" s="63" t="s">
        <v>1730</v>
      </c>
      <c r="C233" s="507" t="s">
        <v>88</v>
      </c>
      <c r="D233" s="507" t="s">
        <v>89</v>
      </c>
      <c r="E233" s="507"/>
      <c r="G233" s="63" t="s">
        <v>1738</v>
      </c>
      <c r="I233" s="573">
        <f>I235-I232-I231</f>
        <v>35</v>
      </c>
      <c r="J233" s="508">
        <f>-I233</f>
        <v>-35</v>
      </c>
      <c r="K233" s="507"/>
    </row>
    <row r="234" spans="1:11">
      <c r="A234" s="63" t="s">
        <v>1731</v>
      </c>
      <c r="C234" s="507" t="s">
        <v>89</v>
      </c>
      <c r="D234" s="507" t="s">
        <v>88</v>
      </c>
      <c r="G234" s="63" t="s">
        <v>1731</v>
      </c>
      <c r="I234" s="507">
        <v>0</v>
      </c>
      <c r="J234" s="507">
        <v>0</v>
      </c>
    </row>
    <row r="235" spans="1:11">
      <c r="A235" s="63" t="s">
        <v>1733</v>
      </c>
      <c r="C235" s="507" t="s">
        <v>91</v>
      </c>
      <c r="D235" s="572"/>
      <c r="E235" s="572"/>
      <c r="G235" s="63" t="s">
        <v>1733</v>
      </c>
      <c r="I235" s="508">
        <f>E199</f>
        <v>120</v>
      </c>
      <c r="J235" s="572"/>
      <c r="K235" s="572"/>
    </row>
    <row r="237" spans="1:11">
      <c r="A237" s="5" t="s">
        <v>1740</v>
      </c>
    </row>
    <row r="238" spans="1:11">
      <c r="A238" s="63" t="s">
        <v>1741</v>
      </c>
    </row>
    <row r="239" spans="1:11">
      <c r="A239" s="63" t="s">
        <v>1742</v>
      </c>
    </row>
    <row r="240" spans="1:11">
      <c r="A240" s="63" t="s">
        <v>1753</v>
      </c>
    </row>
    <row r="242" spans="1:11">
      <c r="C242" s="507" t="s">
        <v>1732</v>
      </c>
      <c r="D242" s="702" t="s">
        <v>1735</v>
      </c>
      <c r="E242" s="702"/>
      <c r="I242" s="507" t="s">
        <v>1732</v>
      </c>
      <c r="J242" s="702" t="s">
        <v>1735</v>
      </c>
      <c r="K242" s="702"/>
    </row>
    <row r="243" spans="1:11">
      <c r="A243" s="63" t="s">
        <v>1728</v>
      </c>
      <c r="C243" s="507" t="s">
        <v>1734</v>
      </c>
      <c r="D243" s="507" t="s">
        <v>1736</v>
      </c>
      <c r="E243" s="507" t="s">
        <v>1707</v>
      </c>
      <c r="G243" s="63" t="s">
        <v>1728</v>
      </c>
      <c r="I243" s="507" t="s">
        <v>1734</v>
      </c>
      <c r="J243" s="507" t="s">
        <v>1736</v>
      </c>
      <c r="K243" s="507" t="s">
        <v>1707</v>
      </c>
    </row>
    <row r="244" spans="1:11">
      <c r="A244" s="63" t="s">
        <v>1727</v>
      </c>
      <c r="C244" s="507" t="s">
        <v>88</v>
      </c>
      <c r="D244" s="571"/>
      <c r="E244" s="571"/>
      <c r="G244" s="63" t="s">
        <v>1727</v>
      </c>
      <c r="I244" s="507">
        <v>30</v>
      </c>
      <c r="J244" s="571"/>
      <c r="K244" s="571"/>
    </row>
    <row r="245" spans="1:11">
      <c r="A245" s="63" t="s">
        <v>1743</v>
      </c>
      <c r="C245" s="507" t="s">
        <v>88</v>
      </c>
      <c r="D245" s="507"/>
      <c r="E245" s="507" t="s">
        <v>89</v>
      </c>
      <c r="G245" s="63" t="s">
        <v>1743</v>
      </c>
      <c r="I245" s="589">
        <f>C253</f>
        <v>50</v>
      </c>
      <c r="J245" s="507"/>
      <c r="K245" s="573">
        <f>-I245</f>
        <v>-50</v>
      </c>
    </row>
    <row r="246" spans="1:11">
      <c r="A246" s="63" t="s">
        <v>1744</v>
      </c>
      <c r="C246" s="507" t="s">
        <v>89</v>
      </c>
      <c r="D246" s="507" t="s">
        <v>88</v>
      </c>
      <c r="G246" s="63" t="s">
        <v>1744</v>
      </c>
      <c r="I246" s="573">
        <f>-H253</f>
        <v>-5</v>
      </c>
      <c r="J246" s="573">
        <f>-I246</f>
        <v>5</v>
      </c>
    </row>
    <row r="247" spans="1:11">
      <c r="A247" s="63" t="s">
        <v>1733</v>
      </c>
      <c r="C247" s="507" t="s">
        <v>91</v>
      </c>
      <c r="D247" s="572"/>
      <c r="E247" s="572"/>
      <c r="G247" s="63" t="s">
        <v>1733</v>
      </c>
      <c r="I247" s="507">
        <v>75</v>
      </c>
      <c r="J247" s="572"/>
      <c r="K247" s="572"/>
    </row>
    <row r="249" spans="1:11">
      <c r="A249" s="63" t="s">
        <v>1745</v>
      </c>
    </row>
    <row r="251" spans="1:11">
      <c r="A251" s="534" t="s">
        <v>1746</v>
      </c>
      <c r="B251" s="534"/>
      <c r="F251" s="534" t="s">
        <v>1749</v>
      </c>
    </row>
    <row r="252" spans="1:11">
      <c r="A252" s="63" t="s">
        <v>1747</v>
      </c>
      <c r="C252" s="63">
        <v>40</v>
      </c>
      <c r="F252" s="63" t="s">
        <v>1750</v>
      </c>
      <c r="H252" s="63">
        <v>10</v>
      </c>
    </row>
    <row r="253" spans="1:11">
      <c r="A253" s="63" t="s">
        <v>1754</v>
      </c>
      <c r="C253" s="506">
        <f>C254-C252</f>
        <v>50</v>
      </c>
      <c r="F253" s="63" t="s">
        <v>1751</v>
      </c>
      <c r="H253" s="506">
        <f>H254-H252</f>
        <v>5</v>
      </c>
    </row>
    <row r="254" spans="1:11">
      <c r="A254" s="63" t="s">
        <v>1748</v>
      </c>
      <c r="C254" s="63">
        <v>90</v>
      </c>
      <c r="F254" s="63" t="s">
        <v>1752</v>
      </c>
      <c r="H254" s="63">
        <v>15</v>
      </c>
    </row>
  </sheetData>
  <mergeCells count="4">
    <mergeCell ref="D229:E229"/>
    <mergeCell ref="J229:K229"/>
    <mergeCell ref="D242:E242"/>
    <mergeCell ref="J242:K242"/>
  </mergeCells>
  <pageMargins left="0.7" right="0.7" top="0.75" bottom="0.75" header="0.3" footer="0.3"/>
  <drawing r:id="rId1"/>
  <legacyDrawing r:id="rId2"/>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70DDB1-7DAE-2847-BD6B-E5387CD4495F}">
  <dimension ref="A1:J260"/>
  <sheetViews>
    <sheetView rightToLeft="1" zoomScale="299" workbookViewId="0">
      <selection activeCell="C7" sqref="C7"/>
    </sheetView>
  </sheetViews>
  <sheetFormatPr baseColWidth="10" defaultRowHeight="13"/>
  <cols>
    <col min="1" max="1" width="10.83203125" style="3"/>
    <col min="2" max="2" width="12" style="3" customWidth="1"/>
    <col min="3" max="16384" width="10.83203125" style="3"/>
  </cols>
  <sheetData>
    <row r="1" spans="1:8">
      <c r="A1" s="467" t="s">
        <v>1756</v>
      </c>
      <c r="B1" s="591"/>
      <c r="C1" s="591"/>
      <c r="D1" s="591"/>
      <c r="E1" s="591"/>
      <c r="F1" s="591"/>
      <c r="G1" s="591"/>
      <c r="H1" s="591" t="s">
        <v>1871</v>
      </c>
    </row>
    <row r="2" spans="1:8" ht="14" thickBot="1"/>
    <row r="3" spans="1:8">
      <c r="A3" s="592" t="s">
        <v>942</v>
      </c>
      <c r="B3" s="593"/>
      <c r="C3" s="593"/>
      <c r="D3" s="593"/>
      <c r="E3" s="593"/>
      <c r="F3" s="593"/>
      <c r="G3" s="593"/>
      <c r="H3" s="456"/>
    </row>
    <row r="4" spans="1:8">
      <c r="A4" s="457" t="s">
        <v>1757</v>
      </c>
      <c r="H4" s="594"/>
    </row>
    <row r="5" spans="1:8">
      <c r="A5" s="457" t="s">
        <v>1758</v>
      </c>
      <c r="H5" s="594"/>
    </row>
    <row r="6" spans="1:8">
      <c r="A6" s="457" t="s">
        <v>1760</v>
      </c>
      <c r="H6" s="594"/>
    </row>
    <row r="7" spans="1:8">
      <c r="A7" s="457" t="s">
        <v>1759</v>
      </c>
      <c r="H7" s="594"/>
    </row>
    <row r="8" spans="1:8">
      <c r="A8" s="457" t="s">
        <v>1761</v>
      </c>
      <c r="H8" s="594"/>
    </row>
    <row r="9" spans="1:8">
      <c r="A9" s="457" t="s">
        <v>1762</v>
      </c>
      <c r="H9" s="594"/>
    </row>
    <row r="10" spans="1:8">
      <c r="A10" s="457" t="s">
        <v>1763</v>
      </c>
      <c r="H10" s="594"/>
    </row>
    <row r="11" spans="1:8" ht="14" thickBot="1">
      <c r="A11" s="460" t="s">
        <v>1764</v>
      </c>
      <c r="B11" s="461"/>
      <c r="C11" s="461"/>
      <c r="D11" s="461"/>
      <c r="E11" s="461"/>
      <c r="F11" s="461"/>
      <c r="G11" s="461"/>
      <c r="H11" s="595"/>
    </row>
    <row r="13" spans="1:8">
      <c r="A13" s="600" t="s">
        <v>1765</v>
      </c>
      <c r="B13" s="600"/>
      <c r="C13" s="600"/>
      <c r="D13" s="600"/>
      <c r="E13" s="600"/>
      <c r="F13" s="600"/>
      <c r="G13" s="600"/>
      <c r="H13" s="600"/>
    </row>
    <row r="14" spans="1:8">
      <c r="A14" s="3" t="s">
        <v>1769</v>
      </c>
    </row>
    <row r="16" spans="1:8">
      <c r="C16" s="596">
        <v>44561</v>
      </c>
      <c r="D16" s="596">
        <v>44196</v>
      </c>
    </row>
    <row r="17" spans="1:4">
      <c r="C17" s="597" t="s">
        <v>644</v>
      </c>
      <c r="D17" s="597" t="s">
        <v>644</v>
      </c>
    </row>
    <row r="18" spans="1:4">
      <c r="A18" s="443" t="s">
        <v>131</v>
      </c>
      <c r="C18" s="598"/>
      <c r="D18" s="598"/>
    </row>
    <row r="19" spans="1:4">
      <c r="A19" s="3" t="s">
        <v>1766</v>
      </c>
      <c r="C19" s="449">
        <v>40000</v>
      </c>
      <c r="D19" s="449">
        <v>13000</v>
      </c>
    </row>
    <row r="20" spans="1:4">
      <c r="A20" s="3" t="s">
        <v>845</v>
      </c>
      <c r="C20" s="449">
        <v>12000</v>
      </c>
      <c r="D20" s="449">
        <v>14000</v>
      </c>
    </row>
    <row r="21" spans="1:4">
      <c r="A21" s="3" t="s">
        <v>931</v>
      </c>
      <c r="C21" s="449">
        <v>27000</v>
      </c>
      <c r="D21" s="449">
        <v>51000</v>
      </c>
    </row>
    <row r="22" spans="1:4">
      <c r="A22" s="3" t="s">
        <v>557</v>
      </c>
      <c r="C22" s="449">
        <v>47000</v>
      </c>
      <c r="D22" s="449">
        <v>42000</v>
      </c>
    </row>
    <row r="23" spans="1:4">
      <c r="A23" s="3" t="s">
        <v>1574</v>
      </c>
      <c r="C23" s="449">
        <v>120000</v>
      </c>
      <c r="D23" s="449">
        <v>70000</v>
      </c>
    </row>
    <row r="24" spans="1:4">
      <c r="A24" s="3" t="s">
        <v>1575</v>
      </c>
      <c r="C24" s="449">
        <v>-45000</v>
      </c>
      <c r="D24" s="449">
        <v>-30000</v>
      </c>
    </row>
    <row r="25" spans="1:4" ht="14" thickBot="1">
      <c r="C25" s="599">
        <f>SUM(C19:C24)</f>
        <v>201000</v>
      </c>
      <c r="D25" s="599">
        <f>SUM(D19:D24)</f>
        <v>160000</v>
      </c>
    </row>
    <row r="26" spans="1:4" ht="14" thickTop="1">
      <c r="C26" s="449"/>
      <c r="D26" s="449"/>
    </row>
    <row r="27" spans="1:4">
      <c r="A27" s="443" t="s">
        <v>550</v>
      </c>
      <c r="C27" s="449"/>
      <c r="D27" s="449"/>
    </row>
    <row r="28" spans="1:4">
      <c r="A28" s="3" t="s">
        <v>1767</v>
      </c>
      <c r="C28" s="449">
        <v>29000</v>
      </c>
      <c r="D28" s="449">
        <v>20000</v>
      </c>
    </row>
    <row r="29" spans="1:4">
      <c r="A29" s="3" t="s">
        <v>75</v>
      </c>
      <c r="C29" s="449">
        <v>82000</v>
      </c>
      <c r="D29" s="449">
        <v>71000</v>
      </c>
    </row>
    <row r="30" spans="1:4">
      <c r="A30" s="3" t="s">
        <v>1578</v>
      </c>
      <c r="C30" s="449">
        <v>36000</v>
      </c>
      <c r="D30" s="449">
        <v>30000</v>
      </c>
    </row>
    <row r="31" spans="1:4">
      <c r="A31" s="3" t="s">
        <v>1768</v>
      </c>
      <c r="C31" s="449">
        <v>40000</v>
      </c>
      <c r="D31" s="449">
        <v>35000</v>
      </c>
    </row>
    <row r="32" spans="1:4">
      <c r="A32" s="3" t="s">
        <v>1527</v>
      </c>
      <c r="C32" s="449">
        <f>C25-C28-C29-C30-C31</f>
        <v>14000</v>
      </c>
      <c r="D32" s="449">
        <f>D25-D28-D29-D30-D31</f>
        <v>4000</v>
      </c>
    </row>
    <row r="33" spans="1:8" ht="14" thickBot="1">
      <c r="C33" s="599">
        <f>SUM(C28:C32)</f>
        <v>201000</v>
      </c>
      <c r="D33" s="599">
        <f>SUM(D28:D32)</f>
        <v>160000</v>
      </c>
    </row>
    <row r="34" spans="1:8" ht="14" thickTop="1"/>
    <row r="35" spans="1:8">
      <c r="A35" s="3" t="s">
        <v>1770</v>
      </c>
    </row>
    <row r="36" spans="1:8">
      <c r="A36" s="3" t="s">
        <v>1771</v>
      </c>
    </row>
    <row r="37" spans="1:8">
      <c r="A37" s="3" t="s">
        <v>1772</v>
      </c>
    </row>
    <row r="38" spans="1:8">
      <c r="A38" s="3" t="s">
        <v>1773</v>
      </c>
    </row>
    <row r="39" spans="1:8">
      <c r="A39" s="3" t="s">
        <v>1817</v>
      </c>
    </row>
    <row r="41" spans="1:8">
      <c r="A41" s="3" t="s">
        <v>1774</v>
      </c>
    </row>
    <row r="43" spans="1:8">
      <c r="A43" s="600" t="s">
        <v>1775</v>
      </c>
      <c r="B43" s="600"/>
      <c r="C43" s="600"/>
      <c r="D43" s="600"/>
      <c r="E43" s="600"/>
      <c r="F43" s="600"/>
      <c r="G43" s="600"/>
      <c r="H43" s="600"/>
    </row>
    <row r="45" spans="1:8">
      <c r="A45" s="3" t="s">
        <v>1872</v>
      </c>
    </row>
    <row r="46" spans="1:8">
      <c r="A46" s="3" t="s">
        <v>1783</v>
      </c>
    </row>
    <row r="47" spans="1:8">
      <c r="A47" s="3" t="s">
        <v>1777</v>
      </c>
    </row>
    <row r="48" spans="1:8">
      <c r="A48" s="3" t="s">
        <v>1776</v>
      </c>
    </row>
    <row r="49" spans="1:10">
      <c r="A49" s="3" t="s">
        <v>1779</v>
      </c>
    </row>
    <row r="50" spans="1:10">
      <c r="A50" s="3" t="s">
        <v>1873</v>
      </c>
    </row>
    <row r="52" spans="1:10">
      <c r="A52" s="3" t="s">
        <v>1784</v>
      </c>
    </row>
    <row r="53" spans="1:10">
      <c r="A53" s="3" t="s">
        <v>1785</v>
      </c>
    </row>
    <row r="54" spans="1:10">
      <c r="A54" s="3" t="s">
        <v>1786</v>
      </c>
    </row>
    <row r="55" spans="1:10">
      <c r="A55" s="3" t="s">
        <v>1874</v>
      </c>
    </row>
    <row r="56" spans="1:10">
      <c r="A56" s="3" t="s">
        <v>1796</v>
      </c>
    </row>
    <row r="57" spans="1:10">
      <c r="A57" s="3" t="s">
        <v>1792</v>
      </c>
    </row>
    <row r="58" spans="1:10">
      <c r="A58" s="3" t="s">
        <v>1793</v>
      </c>
    </row>
    <row r="59" spans="1:10">
      <c r="A59" s="3" t="s">
        <v>1791</v>
      </c>
    </row>
    <row r="60" spans="1:10">
      <c r="A60" s="3" t="s">
        <v>1795</v>
      </c>
    </row>
    <row r="61" spans="1:10">
      <c r="A61" s="3" t="s">
        <v>1789</v>
      </c>
    </row>
    <row r="63" spans="1:10">
      <c r="A63" s="443" t="s">
        <v>1778</v>
      </c>
      <c r="C63" s="602">
        <v>44561</v>
      </c>
      <c r="D63" s="602">
        <v>44196</v>
      </c>
      <c r="E63" s="604" t="s">
        <v>1705</v>
      </c>
      <c r="F63" s="604" t="s">
        <v>1706</v>
      </c>
      <c r="G63" s="604" t="s">
        <v>1707</v>
      </c>
      <c r="H63" s="604" t="s">
        <v>1708</v>
      </c>
      <c r="I63" s="604" t="s">
        <v>66</v>
      </c>
      <c r="J63" s="604" t="s">
        <v>1782</v>
      </c>
    </row>
    <row r="64" spans="1:10">
      <c r="A64" s="605"/>
      <c r="B64" s="606"/>
      <c r="C64" s="607"/>
      <c r="D64" s="607"/>
      <c r="E64" s="608"/>
      <c r="F64" s="608"/>
      <c r="G64" s="608"/>
      <c r="H64" s="608"/>
      <c r="I64" s="620" t="s">
        <v>1713</v>
      </c>
      <c r="J64" s="608"/>
    </row>
    <row r="65" spans="1:10">
      <c r="A65" s="606" t="s">
        <v>1766</v>
      </c>
      <c r="B65" s="606"/>
      <c r="C65" s="609">
        <v>40000</v>
      </c>
      <c r="D65" s="609">
        <v>13000</v>
      </c>
      <c r="E65" s="609">
        <f>C65-D65</f>
        <v>27000</v>
      </c>
      <c r="F65" s="610"/>
      <c r="G65" s="610"/>
      <c r="H65" s="610"/>
      <c r="I65" s="621">
        <f>E65</f>
        <v>27000</v>
      </c>
      <c r="J65" s="610"/>
    </row>
    <row r="66" spans="1:10">
      <c r="C66" s="449"/>
      <c r="D66" s="449"/>
      <c r="E66" s="449"/>
      <c r="F66" s="622" t="s">
        <v>1714</v>
      </c>
      <c r="G66" s="601"/>
      <c r="H66" s="601"/>
      <c r="I66" s="449"/>
      <c r="J66" s="601"/>
    </row>
    <row r="67" spans="1:10">
      <c r="A67" s="3" t="s">
        <v>845</v>
      </c>
      <c r="C67" s="449">
        <v>12000</v>
      </c>
      <c r="D67" s="449">
        <v>14000</v>
      </c>
      <c r="E67" s="449">
        <f>C67-D67</f>
        <v>-2000</v>
      </c>
      <c r="F67" s="492">
        <f>-E67</f>
        <v>2000</v>
      </c>
      <c r="G67" s="601"/>
      <c r="H67" s="601"/>
      <c r="I67" s="601"/>
      <c r="J67" s="601"/>
    </row>
    <row r="68" spans="1:10">
      <c r="A68" s="606"/>
      <c r="B68" s="606"/>
      <c r="C68" s="609"/>
      <c r="D68" s="609"/>
      <c r="E68" s="609"/>
      <c r="F68" s="621" t="s">
        <v>1787</v>
      </c>
      <c r="G68" s="610"/>
      <c r="H68" s="610"/>
      <c r="I68" s="610"/>
      <c r="J68" s="610"/>
    </row>
    <row r="69" spans="1:10">
      <c r="A69" s="606" t="s">
        <v>931</v>
      </c>
      <c r="B69" s="606"/>
      <c r="C69" s="609">
        <v>27000</v>
      </c>
      <c r="D69" s="609">
        <v>51000</v>
      </c>
      <c r="E69" s="609">
        <f>C69-D69</f>
        <v>-24000</v>
      </c>
      <c r="F69" s="621">
        <f>-E69</f>
        <v>24000</v>
      </c>
      <c r="G69" s="610"/>
      <c r="H69" s="610"/>
      <c r="I69" s="610"/>
      <c r="J69" s="610"/>
    </row>
    <row r="70" spans="1:10">
      <c r="C70" s="449"/>
      <c r="D70" s="449"/>
      <c r="E70" s="449"/>
      <c r="F70" s="492" t="s">
        <v>1788</v>
      </c>
      <c r="G70" s="601"/>
      <c r="H70" s="601"/>
      <c r="I70" s="601"/>
      <c r="J70" s="601"/>
    </row>
    <row r="71" spans="1:10">
      <c r="A71" s="3" t="s">
        <v>557</v>
      </c>
      <c r="C71" s="449">
        <v>47000</v>
      </c>
      <c r="D71" s="449">
        <v>42000</v>
      </c>
      <c r="E71" s="449">
        <f>C71-D71</f>
        <v>5000</v>
      </c>
      <c r="F71" s="492">
        <f>-E71</f>
        <v>-5000</v>
      </c>
      <c r="G71" s="601"/>
      <c r="H71" s="601"/>
      <c r="I71" s="601"/>
      <c r="J71" s="601"/>
    </row>
    <row r="72" spans="1:10">
      <c r="A72" s="606"/>
      <c r="B72" s="606"/>
      <c r="C72" s="609"/>
      <c r="D72" s="609"/>
      <c r="E72" s="609"/>
      <c r="F72" s="621" t="s">
        <v>587</v>
      </c>
      <c r="G72" s="620" t="s">
        <v>1797</v>
      </c>
      <c r="H72" s="610"/>
      <c r="I72" s="610"/>
      <c r="J72" s="610"/>
    </row>
    <row r="73" spans="1:10">
      <c r="A73" s="606" t="s">
        <v>1781</v>
      </c>
      <c r="B73" s="606"/>
      <c r="C73" s="609">
        <f>C23+C24</f>
        <v>75000</v>
      </c>
      <c r="D73" s="609">
        <f>D23+D24</f>
        <v>40000</v>
      </c>
      <c r="E73" s="609">
        <f>C73-D73</f>
        <v>35000</v>
      </c>
      <c r="F73" s="621">
        <f>D24-C24</f>
        <v>15000</v>
      </c>
      <c r="G73" s="621">
        <f>-C23+D23</f>
        <v>-50000</v>
      </c>
      <c r="H73" s="610"/>
      <c r="I73" s="610"/>
      <c r="J73" s="610"/>
    </row>
    <row r="74" spans="1:10">
      <c r="C74" s="449"/>
      <c r="D74" s="449"/>
      <c r="E74" s="449"/>
      <c r="F74" s="622" t="s">
        <v>1716</v>
      </c>
      <c r="G74" s="601"/>
      <c r="H74" s="601"/>
      <c r="I74" s="601"/>
      <c r="J74" s="601"/>
    </row>
    <row r="75" spans="1:10">
      <c r="A75" s="3" t="s">
        <v>1767</v>
      </c>
      <c r="C75" s="449">
        <v>-29000</v>
      </c>
      <c r="D75" s="449">
        <v>-20000</v>
      </c>
      <c r="E75" s="449">
        <f>C75-D75</f>
        <v>-9000</v>
      </c>
      <c r="F75" s="492">
        <f>-E75</f>
        <v>9000</v>
      </c>
      <c r="G75" s="601"/>
      <c r="H75" s="601"/>
      <c r="I75" s="601"/>
      <c r="J75" s="601"/>
    </row>
    <row r="76" spans="1:10">
      <c r="A76" s="606"/>
      <c r="B76" s="606"/>
      <c r="C76" s="609"/>
      <c r="D76" s="609"/>
      <c r="E76" s="609"/>
      <c r="F76" s="609"/>
      <c r="G76" s="610"/>
      <c r="H76" s="620" t="s">
        <v>1790</v>
      </c>
      <c r="I76" s="610"/>
      <c r="J76" s="610"/>
    </row>
    <row r="77" spans="1:10">
      <c r="A77" s="606" t="s">
        <v>75</v>
      </c>
      <c r="B77" s="606"/>
      <c r="C77" s="609">
        <v>-82000</v>
      </c>
      <c r="D77" s="609">
        <v>-71000</v>
      </c>
      <c r="E77" s="609">
        <f t="shared" ref="E77:E81" si="0">C77-D77</f>
        <v>-11000</v>
      </c>
      <c r="F77" s="610"/>
      <c r="G77" s="610"/>
      <c r="H77" s="621">
        <f>-E77</f>
        <v>11000</v>
      </c>
      <c r="I77" s="610"/>
      <c r="J77" s="610"/>
    </row>
    <row r="78" spans="1:10">
      <c r="C78" s="449"/>
      <c r="D78" s="449"/>
      <c r="E78" s="449"/>
      <c r="F78" s="601"/>
      <c r="G78" s="601"/>
      <c r="H78" s="492" t="s">
        <v>1625</v>
      </c>
      <c r="I78" s="601"/>
      <c r="J78" s="601"/>
    </row>
    <row r="79" spans="1:10">
      <c r="A79" s="3" t="s">
        <v>1780</v>
      </c>
      <c r="C79" s="449">
        <f>-(C30+C31)</f>
        <v>-76000</v>
      </c>
      <c r="D79" s="449">
        <f>-D30-D31</f>
        <v>-65000</v>
      </c>
      <c r="E79" s="449">
        <f t="shared" si="0"/>
        <v>-11000</v>
      </c>
      <c r="F79" s="601"/>
      <c r="G79" s="601"/>
      <c r="H79" s="492">
        <f>-E79</f>
        <v>11000</v>
      </c>
      <c r="I79" s="601"/>
      <c r="J79" s="601"/>
    </row>
    <row r="80" spans="1:10">
      <c r="A80" s="606"/>
      <c r="B80" s="606"/>
      <c r="C80" s="609"/>
      <c r="D80" s="609"/>
      <c r="E80" s="609"/>
      <c r="F80" s="620" t="s">
        <v>467</v>
      </c>
      <c r="G80" s="610"/>
      <c r="H80" s="621" t="s">
        <v>1794</v>
      </c>
      <c r="I80" s="610"/>
      <c r="J80" s="610"/>
    </row>
    <row r="81" spans="1:10">
      <c r="A81" s="606" t="s">
        <v>1527</v>
      </c>
      <c r="B81" s="606"/>
      <c r="C81" s="609">
        <f>-C32</f>
        <v>-14000</v>
      </c>
      <c r="D81" s="609">
        <f>-D32</f>
        <v>-4000</v>
      </c>
      <c r="E81" s="609">
        <f t="shared" si="0"/>
        <v>-10000</v>
      </c>
      <c r="F81" s="621">
        <f>10000-H81</f>
        <v>15000</v>
      </c>
      <c r="G81" s="609"/>
      <c r="H81" s="621">
        <v>-5000</v>
      </c>
      <c r="I81" s="609"/>
      <c r="J81" s="610"/>
    </row>
    <row r="82" spans="1:10">
      <c r="A82" s="3" t="s">
        <v>436</v>
      </c>
      <c r="C82" s="450">
        <f>SUM(C65:C81)</f>
        <v>0</v>
      </c>
      <c r="D82" s="450">
        <f>SUM(D65:D81)</f>
        <v>0</v>
      </c>
      <c r="E82" s="450">
        <f>SUM(E65:E81)</f>
        <v>0</v>
      </c>
      <c r="F82" s="493">
        <f>SUM(F64:F81)</f>
        <v>60000</v>
      </c>
      <c r="G82" s="493">
        <f>SUM(G64:G81)</f>
        <v>-50000</v>
      </c>
      <c r="H82" s="493">
        <f>SUM(H64:H81)</f>
        <v>17000</v>
      </c>
      <c r="I82" s="493">
        <f>SUM(I64:I81)</f>
        <v>27000</v>
      </c>
      <c r="J82" s="603"/>
    </row>
    <row r="84" spans="1:10">
      <c r="A84" s="3" t="s">
        <v>1798</v>
      </c>
    </row>
    <row r="85" spans="1:10">
      <c r="A85" s="3" t="s">
        <v>1815</v>
      </c>
    </row>
    <row r="86" spans="1:10">
      <c r="A86" s="3" t="s">
        <v>1816</v>
      </c>
    </row>
    <row r="87" spans="1:10" ht="14" thickBot="1"/>
    <row r="88" spans="1:10">
      <c r="A88" s="463" t="s">
        <v>1799</v>
      </c>
      <c r="B88" s="593"/>
      <c r="C88" s="593"/>
      <c r="D88" s="593"/>
      <c r="E88" s="593"/>
      <c r="F88" s="456"/>
    </row>
    <row r="89" spans="1:10">
      <c r="A89" s="457"/>
      <c r="F89" s="594"/>
    </row>
    <row r="90" spans="1:10">
      <c r="A90" s="623" t="s">
        <v>1800</v>
      </c>
      <c r="F90" s="594"/>
    </row>
    <row r="91" spans="1:10">
      <c r="A91" s="457" t="s">
        <v>467</v>
      </c>
      <c r="E91" s="447">
        <f>F81</f>
        <v>15000</v>
      </c>
      <c r="F91" s="594"/>
    </row>
    <row r="92" spans="1:10">
      <c r="A92" s="457"/>
      <c r="F92" s="594"/>
    </row>
    <row r="93" spans="1:10">
      <c r="A93" s="457" t="s">
        <v>1801</v>
      </c>
      <c r="F93" s="594"/>
    </row>
    <row r="94" spans="1:10">
      <c r="A94" s="457"/>
      <c r="F94" s="594"/>
    </row>
    <row r="95" spans="1:10">
      <c r="A95" s="624" t="s">
        <v>1802</v>
      </c>
      <c r="F95" s="594"/>
    </row>
    <row r="96" spans="1:10">
      <c r="A96" s="457"/>
      <c r="B96" s="3" t="s">
        <v>587</v>
      </c>
      <c r="E96" s="447">
        <f>F73</f>
        <v>15000</v>
      </c>
      <c r="F96" s="594"/>
    </row>
    <row r="97" spans="1:6">
      <c r="A97" s="457"/>
      <c r="F97" s="594"/>
    </row>
    <row r="98" spans="1:6">
      <c r="A98" s="624" t="s">
        <v>1803</v>
      </c>
      <c r="F98" s="594"/>
    </row>
    <row r="99" spans="1:6">
      <c r="A99" s="457"/>
      <c r="B99" s="3" t="s">
        <v>1714</v>
      </c>
      <c r="E99" s="447">
        <f>F67</f>
        <v>2000</v>
      </c>
      <c r="F99" s="594"/>
    </row>
    <row r="100" spans="1:6">
      <c r="A100" s="457"/>
      <c r="B100" s="3" t="s">
        <v>1787</v>
      </c>
      <c r="E100" s="447">
        <f>F69</f>
        <v>24000</v>
      </c>
      <c r="F100" s="594"/>
    </row>
    <row r="101" spans="1:6">
      <c r="A101" s="457"/>
      <c r="B101" s="3" t="s">
        <v>1788</v>
      </c>
      <c r="E101" s="447">
        <f>F71</f>
        <v>-5000</v>
      </c>
      <c r="F101" s="594"/>
    </row>
    <row r="102" spans="1:6">
      <c r="A102" s="457"/>
      <c r="B102" s="3" t="s">
        <v>1810</v>
      </c>
      <c r="E102" s="447">
        <f>F75</f>
        <v>9000</v>
      </c>
      <c r="F102" s="594"/>
    </row>
    <row r="103" spans="1:6">
      <c r="A103" s="457"/>
      <c r="F103" s="594"/>
    </row>
    <row r="104" spans="1:6">
      <c r="A104" s="457" t="s">
        <v>1804</v>
      </c>
      <c r="E104" s="448">
        <f>SUM(E91:E102)</f>
        <v>60000</v>
      </c>
      <c r="F104" s="594"/>
    </row>
    <row r="105" spans="1:6">
      <c r="A105" s="457"/>
      <c r="F105" s="594"/>
    </row>
    <row r="106" spans="1:6">
      <c r="A106" s="623" t="s">
        <v>1805</v>
      </c>
      <c r="F106" s="594"/>
    </row>
    <row r="107" spans="1:6">
      <c r="A107" s="457" t="s">
        <v>1811</v>
      </c>
      <c r="E107" s="447">
        <f>G73</f>
        <v>-50000</v>
      </c>
      <c r="F107" s="594"/>
    </row>
    <row r="108" spans="1:6">
      <c r="A108" s="457" t="s">
        <v>1812</v>
      </c>
      <c r="E108" s="448">
        <f>E107</f>
        <v>-50000</v>
      </c>
      <c r="F108" s="594"/>
    </row>
    <row r="109" spans="1:6">
      <c r="A109" s="457"/>
      <c r="F109" s="594"/>
    </row>
    <row r="110" spans="1:6">
      <c r="A110" s="623" t="s">
        <v>1806</v>
      </c>
      <c r="F110" s="594"/>
    </row>
    <row r="111" spans="1:6">
      <c r="A111" s="457" t="s">
        <v>1813</v>
      </c>
      <c r="E111" s="447">
        <f>H77</f>
        <v>11000</v>
      </c>
      <c r="F111" s="594"/>
    </row>
    <row r="112" spans="1:6">
      <c r="A112" s="457" t="s">
        <v>1625</v>
      </c>
      <c r="E112" s="447">
        <f>H79</f>
        <v>11000</v>
      </c>
      <c r="F112" s="594"/>
    </row>
    <row r="113" spans="1:8">
      <c r="A113" s="457" t="s">
        <v>1794</v>
      </c>
      <c r="E113" s="447">
        <f>H81</f>
        <v>-5000</v>
      </c>
      <c r="F113" s="594"/>
    </row>
    <row r="114" spans="1:8">
      <c r="A114" s="457" t="s">
        <v>1814</v>
      </c>
      <c r="E114" s="448">
        <f>SUM(E111:E113)</f>
        <v>17000</v>
      </c>
      <c r="F114" s="594"/>
    </row>
    <row r="115" spans="1:8">
      <c r="A115" s="457"/>
      <c r="F115" s="594"/>
    </row>
    <row r="116" spans="1:8">
      <c r="A116" s="457"/>
      <c r="F116" s="594"/>
    </row>
    <row r="117" spans="1:8">
      <c r="A117" s="457"/>
      <c r="F117" s="594"/>
    </row>
    <row r="118" spans="1:8">
      <c r="A118" s="623" t="s">
        <v>1807</v>
      </c>
      <c r="B118" s="443"/>
      <c r="C118" s="443"/>
      <c r="D118" s="443"/>
      <c r="E118" s="613">
        <f>E104+E108+E114</f>
        <v>27000</v>
      </c>
      <c r="F118" s="594"/>
    </row>
    <row r="119" spans="1:8">
      <c r="A119" s="623" t="s">
        <v>1875</v>
      </c>
      <c r="B119" s="443"/>
      <c r="C119" s="443"/>
      <c r="D119" s="443"/>
      <c r="E119" s="613">
        <f>D65</f>
        <v>13000</v>
      </c>
      <c r="F119" s="594"/>
    </row>
    <row r="120" spans="1:8" ht="14" thickBot="1">
      <c r="A120" s="625" t="s">
        <v>1876</v>
      </c>
      <c r="B120" s="626"/>
      <c r="C120" s="626"/>
      <c r="D120" s="626"/>
      <c r="E120" s="627">
        <f>E118+E119</f>
        <v>40000</v>
      </c>
      <c r="F120" s="595"/>
    </row>
    <row r="122" spans="1:8">
      <c r="A122" s="600" t="s">
        <v>1818</v>
      </c>
      <c r="B122" s="600"/>
      <c r="C122" s="600"/>
      <c r="D122" s="600"/>
      <c r="E122" s="600"/>
      <c r="F122" s="600"/>
      <c r="G122" s="600"/>
      <c r="H122" s="600"/>
    </row>
    <row r="124" spans="1:8">
      <c r="A124" s="3" t="s">
        <v>1819</v>
      </c>
    </row>
    <row r="126" spans="1:8">
      <c r="A126" s="3" t="s">
        <v>452</v>
      </c>
      <c r="C126" s="596">
        <v>33238</v>
      </c>
      <c r="D126" s="596">
        <v>32873</v>
      </c>
    </row>
    <row r="127" spans="1:8">
      <c r="C127" s="597" t="s">
        <v>644</v>
      </c>
      <c r="D127" s="597" t="s">
        <v>644</v>
      </c>
    </row>
    <row r="128" spans="1:8">
      <c r="A128" s="3" t="s">
        <v>1766</v>
      </c>
      <c r="C128" s="449">
        <v>98000</v>
      </c>
      <c r="D128" s="449">
        <v>72000</v>
      </c>
    </row>
    <row r="129" spans="1:4">
      <c r="A129" s="3" t="s">
        <v>845</v>
      </c>
      <c r="C129" s="449">
        <v>73000</v>
      </c>
      <c r="D129" s="449">
        <v>49000</v>
      </c>
    </row>
    <row r="130" spans="1:4">
      <c r="A130" s="3" t="s">
        <v>931</v>
      </c>
      <c r="C130" s="449">
        <v>28000</v>
      </c>
      <c r="D130" s="449">
        <v>34000</v>
      </c>
    </row>
    <row r="131" spans="1:4">
      <c r="A131" s="3" t="s">
        <v>557</v>
      </c>
      <c r="C131" s="449">
        <v>39000</v>
      </c>
      <c r="D131" s="449">
        <v>32000</v>
      </c>
    </row>
    <row r="132" spans="1:4">
      <c r="A132" s="628" t="s">
        <v>1820</v>
      </c>
      <c r="B132" s="628"/>
      <c r="C132" s="629">
        <v>230000</v>
      </c>
      <c r="D132" s="629">
        <v>170000</v>
      </c>
    </row>
    <row r="133" spans="1:4">
      <c r="A133" s="3" t="s">
        <v>1574</v>
      </c>
      <c r="C133" s="449">
        <v>210000</v>
      </c>
      <c r="D133" s="449">
        <v>190000</v>
      </c>
    </row>
    <row r="134" spans="1:4">
      <c r="A134" s="3" t="s">
        <v>1575</v>
      </c>
      <c r="C134" s="449">
        <v>-80000</v>
      </c>
      <c r="D134" s="449">
        <v>-90000</v>
      </c>
    </row>
    <row r="135" spans="1:4">
      <c r="C135" s="450">
        <f>SUM(C128:C134)</f>
        <v>598000</v>
      </c>
      <c r="D135" s="450">
        <f>SUM(D128:D134)</f>
        <v>457000</v>
      </c>
    </row>
    <row r="136" spans="1:4">
      <c r="C136" s="449"/>
      <c r="D136" s="449"/>
    </row>
    <row r="137" spans="1:4">
      <c r="A137" s="3" t="s">
        <v>771</v>
      </c>
      <c r="C137" s="449">
        <v>70000</v>
      </c>
      <c r="D137" s="449">
        <v>70000</v>
      </c>
    </row>
    <row r="138" spans="1:4">
      <c r="A138" s="3" t="s">
        <v>1767</v>
      </c>
      <c r="C138" s="449">
        <v>17000</v>
      </c>
      <c r="D138" s="449">
        <v>34000</v>
      </c>
    </row>
    <row r="139" spans="1:4">
      <c r="A139" s="3" t="s">
        <v>1821</v>
      </c>
      <c r="C139" s="449">
        <v>72000</v>
      </c>
      <c r="D139" s="449">
        <v>68000</v>
      </c>
    </row>
    <row r="140" spans="1:4">
      <c r="A140" s="628" t="s">
        <v>1822</v>
      </c>
      <c r="B140" s="628"/>
      <c r="C140" s="629">
        <v>14000</v>
      </c>
      <c r="D140" s="629">
        <v>0</v>
      </c>
    </row>
    <row r="141" spans="1:4">
      <c r="A141" s="3" t="s">
        <v>1823</v>
      </c>
      <c r="C141" s="449">
        <v>75000</v>
      </c>
      <c r="D141" s="449">
        <v>68000</v>
      </c>
    </row>
    <row r="142" spans="1:4">
      <c r="A142" s="3" t="s">
        <v>1579</v>
      </c>
      <c r="C142" s="449">
        <v>110000</v>
      </c>
      <c r="D142" s="449">
        <v>90000</v>
      </c>
    </row>
    <row r="143" spans="1:4">
      <c r="A143" s="3" t="s">
        <v>1527</v>
      </c>
      <c r="C143" s="449">
        <f>C135-C137-C138-C139-C140-C141-C142</f>
        <v>240000</v>
      </c>
      <c r="D143" s="449">
        <f>D135-D137-D138-D139-D140-D141-D142</f>
        <v>127000</v>
      </c>
    </row>
    <row r="144" spans="1:4">
      <c r="C144" s="450">
        <f>SUM(C137:C143)</f>
        <v>598000</v>
      </c>
      <c r="D144" s="450">
        <f>SUM(D137:D143)</f>
        <v>457000</v>
      </c>
    </row>
    <row r="146" spans="1:10">
      <c r="A146" s="3" t="s">
        <v>1824</v>
      </c>
    </row>
    <row r="147" spans="1:10">
      <c r="A147" s="3" t="s">
        <v>1832</v>
      </c>
    </row>
    <row r="148" spans="1:10">
      <c r="A148" s="3" t="s">
        <v>1877</v>
      </c>
    </row>
    <row r="149" spans="1:10">
      <c r="A149" s="3" t="s">
        <v>1825</v>
      </c>
    </row>
    <row r="150" spans="1:10">
      <c r="A150" s="3" t="s">
        <v>1826</v>
      </c>
    </row>
    <row r="151" spans="1:10">
      <c r="A151" s="3" t="s">
        <v>1827</v>
      </c>
    </row>
    <row r="152" spans="1:10">
      <c r="A152" s="3" t="s">
        <v>1828</v>
      </c>
    </row>
    <row r="154" spans="1:10">
      <c r="A154" s="3" t="s">
        <v>1829</v>
      </c>
    </row>
    <row r="156" spans="1:10">
      <c r="A156" s="600" t="s">
        <v>1830</v>
      </c>
      <c r="B156" s="600"/>
      <c r="C156" s="600"/>
      <c r="D156" s="600"/>
      <c r="E156" s="600"/>
      <c r="F156" s="600"/>
      <c r="G156" s="600"/>
      <c r="H156" s="600"/>
    </row>
    <row r="158" spans="1:10">
      <c r="A158" s="443" t="s">
        <v>1778</v>
      </c>
      <c r="C158" s="602">
        <v>33238</v>
      </c>
      <c r="D158" s="602">
        <v>32873</v>
      </c>
      <c r="E158" s="604" t="s">
        <v>1705</v>
      </c>
      <c r="F158" s="604" t="s">
        <v>1706</v>
      </c>
      <c r="G158" s="604" t="s">
        <v>1707</v>
      </c>
      <c r="H158" s="604" t="s">
        <v>1708</v>
      </c>
      <c r="I158" s="604" t="s">
        <v>66</v>
      </c>
      <c r="J158" s="604" t="s">
        <v>1782</v>
      </c>
    </row>
    <row r="159" spans="1:10">
      <c r="A159" s="605"/>
      <c r="B159" s="606"/>
      <c r="C159" s="617"/>
      <c r="D159" s="617"/>
      <c r="E159" s="630"/>
      <c r="F159" s="618"/>
      <c r="G159" s="618"/>
      <c r="H159" s="618"/>
      <c r="I159" s="621" t="s">
        <v>1713</v>
      </c>
      <c r="J159" s="618"/>
    </row>
    <row r="160" spans="1:10">
      <c r="A160" s="606" t="s">
        <v>1766</v>
      </c>
      <c r="B160" s="606"/>
      <c r="C160" s="609">
        <v>98000</v>
      </c>
      <c r="D160" s="609">
        <v>72000</v>
      </c>
      <c r="E160" s="621">
        <f>C160-D160</f>
        <v>26000</v>
      </c>
      <c r="F160" s="611"/>
      <c r="G160" s="611"/>
      <c r="H160" s="611"/>
      <c r="I160" s="621">
        <f>E160</f>
        <v>26000</v>
      </c>
      <c r="J160" s="611"/>
    </row>
    <row r="161" spans="1:10">
      <c r="C161" s="449"/>
      <c r="D161" s="449"/>
      <c r="E161" s="492"/>
      <c r="F161" s="492" t="s">
        <v>1838</v>
      </c>
      <c r="G161" s="449"/>
      <c r="H161" s="449"/>
      <c r="I161" s="449"/>
      <c r="J161" s="449"/>
    </row>
    <row r="162" spans="1:10">
      <c r="A162" s="3" t="s">
        <v>845</v>
      </c>
      <c r="C162" s="449">
        <v>73000</v>
      </c>
      <c r="D162" s="449">
        <v>49000</v>
      </c>
      <c r="E162" s="492">
        <f t="shared" ref="E162:E185" si="1">C162-D162</f>
        <v>24000</v>
      </c>
      <c r="F162" s="492">
        <f>-E162</f>
        <v>-24000</v>
      </c>
      <c r="G162" s="449"/>
      <c r="H162" s="449"/>
      <c r="I162" s="449"/>
      <c r="J162" s="449"/>
    </row>
    <row r="163" spans="1:10">
      <c r="A163" s="606"/>
      <c r="B163" s="606"/>
      <c r="C163" s="609"/>
      <c r="D163" s="609"/>
      <c r="E163" s="621"/>
      <c r="F163" s="621" t="s">
        <v>1787</v>
      </c>
      <c r="G163" s="611"/>
      <c r="H163" s="611"/>
      <c r="I163" s="611"/>
      <c r="J163" s="611"/>
    </row>
    <row r="164" spans="1:10">
      <c r="A164" s="606" t="s">
        <v>931</v>
      </c>
      <c r="B164" s="606"/>
      <c r="C164" s="609">
        <v>28000</v>
      </c>
      <c r="D164" s="609">
        <v>34000</v>
      </c>
      <c r="E164" s="621">
        <f t="shared" si="1"/>
        <v>-6000</v>
      </c>
      <c r="F164" s="621">
        <f>-E164</f>
        <v>6000</v>
      </c>
      <c r="G164" s="611"/>
      <c r="H164" s="611"/>
      <c r="I164" s="611"/>
      <c r="J164" s="611"/>
    </row>
    <row r="165" spans="1:10">
      <c r="C165" s="449"/>
      <c r="D165" s="449"/>
      <c r="E165" s="492"/>
      <c r="F165" s="492" t="s">
        <v>1788</v>
      </c>
      <c r="G165" s="449"/>
      <c r="H165" s="449"/>
      <c r="I165" s="449"/>
      <c r="J165" s="449"/>
    </row>
    <row r="166" spans="1:10">
      <c r="A166" s="3" t="s">
        <v>557</v>
      </c>
      <c r="C166" s="449">
        <v>39000</v>
      </c>
      <c r="D166" s="449">
        <v>32000</v>
      </c>
      <c r="E166" s="492">
        <f t="shared" si="1"/>
        <v>7000</v>
      </c>
      <c r="F166" s="492">
        <f>-E166</f>
        <v>-7000</v>
      </c>
      <c r="G166" s="449"/>
      <c r="H166" s="449"/>
      <c r="I166" s="449"/>
      <c r="J166" s="449"/>
    </row>
    <row r="167" spans="1:10">
      <c r="A167" s="606"/>
      <c r="B167" s="606"/>
      <c r="C167" s="609"/>
      <c r="D167" s="609"/>
      <c r="E167" s="621"/>
      <c r="F167" s="611"/>
      <c r="G167" s="621" t="s">
        <v>1835</v>
      </c>
      <c r="H167" s="611"/>
      <c r="I167" s="611"/>
      <c r="J167" s="621" t="s">
        <v>1833</v>
      </c>
    </row>
    <row r="168" spans="1:10">
      <c r="A168" s="606" t="s">
        <v>1820</v>
      </c>
      <c r="B168" s="606"/>
      <c r="C168" s="609">
        <v>230000</v>
      </c>
      <c r="D168" s="609">
        <v>170000</v>
      </c>
      <c r="E168" s="621">
        <f t="shared" si="1"/>
        <v>60000</v>
      </c>
      <c r="F168" s="611"/>
      <c r="G168" s="621">
        <f>-60000-J168</f>
        <v>-46000</v>
      </c>
      <c r="H168" s="611"/>
      <c r="I168" s="611"/>
      <c r="J168" s="621">
        <f>-14000</f>
        <v>-14000</v>
      </c>
    </row>
    <row r="169" spans="1:10">
      <c r="C169" s="449"/>
      <c r="D169" s="449"/>
      <c r="E169" s="492"/>
      <c r="F169" s="492" t="s">
        <v>587</v>
      </c>
      <c r="G169" s="492" t="s">
        <v>1835</v>
      </c>
      <c r="H169" s="492"/>
      <c r="I169" s="449"/>
      <c r="J169" s="449"/>
    </row>
    <row r="170" spans="1:10">
      <c r="A170" s="3" t="s">
        <v>1831</v>
      </c>
      <c r="C170" s="449">
        <f>C133+C134</f>
        <v>130000</v>
      </c>
      <c r="D170" s="449">
        <f>D133+D134</f>
        <v>100000</v>
      </c>
      <c r="E170" s="492">
        <f t="shared" si="1"/>
        <v>30000</v>
      </c>
      <c r="F170" s="631">
        <f>-D196</f>
        <v>8000</v>
      </c>
      <c r="G170" s="631">
        <f>-D202</f>
        <v>-70000</v>
      </c>
      <c r="H170" s="492"/>
      <c r="I170" s="449"/>
      <c r="J170" s="449"/>
    </row>
    <row r="171" spans="1:10">
      <c r="C171" s="449"/>
      <c r="D171" s="449"/>
      <c r="E171" s="492"/>
      <c r="F171" s="492" t="s">
        <v>1420</v>
      </c>
      <c r="G171" s="492" t="s">
        <v>1845</v>
      </c>
      <c r="H171" s="492"/>
      <c r="I171" s="449"/>
      <c r="J171" s="449"/>
    </row>
    <row r="172" spans="1:10">
      <c r="C172" s="449"/>
      <c r="D172" s="449"/>
      <c r="E172" s="492"/>
      <c r="F172" s="642">
        <f>-G196</f>
        <v>-5000</v>
      </c>
      <c r="G172" s="492">
        <f>G194</f>
        <v>37000</v>
      </c>
      <c r="H172" s="492"/>
      <c r="I172" s="449"/>
      <c r="J172" s="449"/>
    </row>
    <row r="173" spans="1:10">
      <c r="A173" s="606" t="s">
        <v>771</v>
      </c>
      <c r="B173" s="606"/>
      <c r="C173" s="609">
        <f>-C137</f>
        <v>-70000</v>
      </c>
      <c r="D173" s="609">
        <f>-D137</f>
        <v>-70000</v>
      </c>
      <c r="E173" s="621">
        <f t="shared" si="1"/>
        <v>0</v>
      </c>
      <c r="F173" s="643" t="s">
        <v>1836</v>
      </c>
      <c r="G173" s="643"/>
      <c r="H173" s="643"/>
      <c r="I173" s="643"/>
      <c r="J173" s="643"/>
    </row>
    <row r="174" spans="1:10">
      <c r="C174" s="449"/>
      <c r="D174" s="449"/>
      <c r="E174" s="492"/>
      <c r="F174" s="492" t="s">
        <v>1839</v>
      </c>
      <c r="G174" s="616"/>
      <c r="H174" s="616"/>
      <c r="I174" s="616"/>
      <c r="J174" s="616"/>
    </row>
    <row r="175" spans="1:10">
      <c r="A175" s="3" t="s">
        <v>1767</v>
      </c>
      <c r="C175" s="449">
        <f>-C138</f>
        <v>-17000</v>
      </c>
      <c r="D175" s="449">
        <f>-D138</f>
        <v>-34000</v>
      </c>
      <c r="E175" s="492">
        <f t="shared" si="1"/>
        <v>17000</v>
      </c>
      <c r="F175" s="492">
        <f>-E175</f>
        <v>-17000</v>
      </c>
      <c r="G175" s="449"/>
      <c r="H175" s="449"/>
      <c r="I175" s="449"/>
      <c r="J175" s="449"/>
    </row>
    <row r="176" spans="1:10">
      <c r="A176" s="606"/>
      <c r="B176" s="606"/>
      <c r="C176" s="609"/>
      <c r="D176" s="609"/>
      <c r="E176" s="621"/>
      <c r="F176" s="611"/>
      <c r="G176" s="611"/>
      <c r="H176" s="621" t="s">
        <v>1846</v>
      </c>
      <c r="I176" s="611"/>
      <c r="J176" s="611"/>
    </row>
    <row r="177" spans="1:10">
      <c r="A177" s="606" t="s">
        <v>1821</v>
      </c>
      <c r="B177" s="606"/>
      <c r="C177" s="609">
        <f>-C139</f>
        <v>-72000</v>
      </c>
      <c r="D177" s="609">
        <f>-D139</f>
        <v>-68000</v>
      </c>
      <c r="E177" s="621">
        <f t="shared" si="1"/>
        <v>-4000</v>
      </c>
      <c r="F177" s="611"/>
      <c r="G177" s="611"/>
      <c r="H177" s="621">
        <f>D177</f>
        <v>-68000</v>
      </c>
      <c r="I177" s="611"/>
      <c r="J177" s="611"/>
    </row>
    <row r="178" spans="1:10">
      <c r="A178" s="606"/>
      <c r="B178" s="606"/>
      <c r="C178" s="609"/>
      <c r="D178" s="609"/>
      <c r="E178" s="621"/>
      <c r="F178" s="611"/>
      <c r="G178" s="611"/>
      <c r="H178" s="621" t="s">
        <v>1847</v>
      </c>
      <c r="I178" s="611"/>
      <c r="J178" s="611"/>
    </row>
    <row r="179" spans="1:10">
      <c r="A179" s="606"/>
      <c r="B179" s="606"/>
      <c r="C179" s="609"/>
      <c r="D179" s="609"/>
      <c r="E179" s="621"/>
      <c r="F179" s="611"/>
      <c r="G179" s="611"/>
      <c r="H179" s="621">
        <f>-C177</f>
        <v>72000</v>
      </c>
      <c r="I179" s="611"/>
      <c r="J179" s="611"/>
    </row>
    <row r="180" spans="1:10">
      <c r="C180" s="449"/>
      <c r="D180" s="449"/>
      <c r="E180" s="492"/>
      <c r="F180" s="612"/>
      <c r="G180" s="612"/>
      <c r="H180" s="612"/>
      <c r="I180" s="612"/>
      <c r="J180" s="492" t="s">
        <v>1834</v>
      </c>
    </row>
    <row r="181" spans="1:10">
      <c r="A181" s="3" t="s">
        <v>1822</v>
      </c>
      <c r="C181" s="449">
        <f>-C140</f>
        <v>-14000</v>
      </c>
      <c r="D181" s="449">
        <f>D140</f>
        <v>0</v>
      </c>
      <c r="E181" s="492">
        <f t="shared" si="1"/>
        <v>-14000</v>
      </c>
      <c r="F181" s="612"/>
      <c r="G181" s="612"/>
      <c r="H181" s="612"/>
      <c r="I181" s="612"/>
      <c r="J181" s="492">
        <f>-J168</f>
        <v>14000</v>
      </c>
    </row>
    <row r="182" spans="1:10">
      <c r="A182" s="606"/>
      <c r="B182" s="606"/>
      <c r="C182" s="609"/>
      <c r="D182" s="609"/>
      <c r="E182" s="621"/>
      <c r="F182" s="611"/>
      <c r="G182" s="611"/>
      <c r="H182" s="621" t="s">
        <v>1625</v>
      </c>
      <c r="I182" s="611"/>
      <c r="J182" s="611"/>
    </row>
    <row r="183" spans="1:10">
      <c r="A183" s="606" t="s">
        <v>1780</v>
      </c>
      <c r="B183" s="606"/>
      <c r="C183" s="609">
        <f>-(C141+C142)</f>
        <v>-185000</v>
      </c>
      <c r="D183" s="609">
        <f>-(D141+D142)</f>
        <v>-158000</v>
      </c>
      <c r="E183" s="621">
        <f t="shared" si="1"/>
        <v>-27000</v>
      </c>
      <c r="F183" s="611"/>
      <c r="G183" s="611"/>
      <c r="H183" s="621">
        <f>-E183</f>
        <v>27000</v>
      </c>
      <c r="I183" s="611"/>
      <c r="J183" s="611"/>
    </row>
    <row r="184" spans="1:10">
      <c r="C184" s="449"/>
      <c r="D184" s="449"/>
      <c r="E184" s="492"/>
      <c r="F184" s="492" t="s">
        <v>467</v>
      </c>
      <c r="G184" s="612"/>
      <c r="H184" s="492" t="s">
        <v>1837</v>
      </c>
      <c r="I184" s="612"/>
      <c r="J184" s="612"/>
    </row>
    <row r="185" spans="1:10">
      <c r="A185" s="3" t="s">
        <v>1527</v>
      </c>
      <c r="C185" s="449">
        <f>-C143</f>
        <v>-240000</v>
      </c>
      <c r="D185" s="449">
        <f>-D143</f>
        <v>-127000</v>
      </c>
      <c r="E185" s="492">
        <f t="shared" si="1"/>
        <v>-113000</v>
      </c>
      <c r="F185" s="492">
        <f>-E185-H185</f>
        <v>128000</v>
      </c>
      <c r="G185" s="612"/>
      <c r="H185" s="492">
        <f>-15000</f>
        <v>-15000</v>
      </c>
      <c r="I185" s="612"/>
      <c r="J185" s="612"/>
    </row>
    <row r="186" spans="1:10">
      <c r="A186" s="3" t="s">
        <v>436</v>
      </c>
      <c r="C186" s="450">
        <f t="shared" ref="C186:J186" si="2">SUM(C160:C185)</f>
        <v>0</v>
      </c>
      <c r="D186" s="450">
        <f t="shared" si="2"/>
        <v>0</v>
      </c>
      <c r="E186" s="450">
        <f t="shared" si="2"/>
        <v>0</v>
      </c>
      <c r="F186" s="450">
        <f t="shared" si="2"/>
        <v>89000</v>
      </c>
      <c r="G186" s="450">
        <f t="shared" si="2"/>
        <v>-79000</v>
      </c>
      <c r="H186" s="450">
        <f t="shared" si="2"/>
        <v>16000</v>
      </c>
      <c r="I186" s="450">
        <f t="shared" si="2"/>
        <v>26000</v>
      </c>
      <c r="J186" s="450">
        <f t="shared" si="2"/>
        <v>0</v>
      </c>
    </row>
    <row r="188" spans="1:10">
      <c r="A188" s="3" t="s">
        <v>1878</v>
      </c>
    </row>
    <row r="189" spans="1:10">
      <c r="A189" s="3" t="s">
        <v>1879</v>
      </c>
    </row>
    <row r="190" spans="1:10">
      <c r="A190" s="3" t="s">
        <v>1880</v>
      </c>
    </row>
    <row r="191" spans="1:10">
      <c r="A191" s="3" t="s">
        <v>1881</v>
      </c>
    </row>
    <row r="193" spans="1:9">
      <c r="A193" s="615" t="s">
        <v>1883</v>
      </c>
      <c r="F193" s="615" t="s">
        <v>1884</v>
      </c>
    </row>
    <row r="194" spans="1:9">
      <c r="A194" s="3" t="s">
        <v>1889</v>
      </c>
      <c r="B194" s="3" t="s">
        <v>1887</v>
      </c>
      <c r="D194" s="492">
        <v>-90000</v>
      </c>
      <c r="F194" s="3" t="s">
        <v>1419</v>
      </c>
      <c r="G194" s="492">
        <v>37000</v>
      </c>
    </row>
    <row r="195" spans="1:9">
      <c r="B195" s="3" t="s">
        <v>1840</v>
      </c>
      <c r="D195" s="492">
        <v>18000</v>
      </c>
      <c r="F195" s="3" t="s">
        <v>1842</v>
      </c>
      <c r="G195" s="492">
        <f>50000-18000</f>
        <v>32000</v>
      </c>
      <c r="I195" s="3" t="s">
        <v>1890</v>
      </c>
    </row>
    <row r="196" spans="1:9">
      <c r="B196" s="3" t="s">
        <v>1841</v>
      </c>
      <c r="D196" s="631">
        <f>D197-D195-D194</f>
        <v>-8000</v>
      </c>
      <c r="F196" s="3" t="s">
        <v>1420</v>
      </c>
      <c r="G196" s="632">
        <v>5000</v>
      </c>
      <c r="H196" s="3" t="s">
        <v>1891</v>
      </c>
    </row>
    <row r="197" spans="1:9">
      <c r="A197" s="3" t="s">
        <v>1889</v>
      </c>
      <c r="B197" s="3" t="s">
        <v>1888</v>
      </c>
      <c r="D197" s="493">
        <v>-80000</v>
      </c>
    </row>
    <row r="198" spans="1:9">
      <c r="D198" s="447"/>
      <c r="F198" s="3" t="s">
        <v>1892</v>
      </c>
    </row>
    <row r="199" spans="1:9">
      <c r="A199" s="615" t="s">
        <v>1882</v>
      </c>
      <c r="D199" s="447"/>
      <c r="F199" s="3" t="s">
        <v>1893</v>
      </c>
    </row>
    <row r="200" spans="1:9">
      <c r="A200" s="3" t="s">
        <v>1889</v>
      </c>
      <c r="B200" s="3" t="s">
        <v>1885</v>
      </c>
      <c r="D200" s="492">
        <v>190000</v>
      </c>
      <c r="F200" s="3" t="s">
        <v>1894</v>
      </c>
    </row>
    <row r="201" spans="1:9" ht="14" thickBot="1">
      <c r="B201" s="3" t="s">
        <v>1843</v>
      </c>
      <c r="D201" s="492">
        <f>-50000</f>
        <v>-50000</v>
      </c>
    </row>
    <row r="202" spans="1:9">
      <c r="B202" s="3" t="s">
        <v>1844</v>
      </c>
      <c r="D202" s="631">
        <f>D203-D201-D200</f>
        <v>70000</v>
      </c>
      <c r="F202" s="633" t="s">
        <v>1895</v>
      </c>
      <c r="G202" s="634"/>
      <c r="H202" s="635"/>
    </row>
    <row r="203" spans="1:9">
      <c r="A203" s="3" t="s">
        <v>1889</v>
      </c>
      <c r="B203" s="3" t="s">
        <v>1886</v>
      </c>
      <c r="D203" s="493">
        <f>C133</f>
        <v>210000</v>
      </c>
      <c r="F203" s="636" t="s">
        <v>1896</v>
      </c>
      <c r="G203" s="637"/>
      <c r="H203" s="638"/>
    </row>
    <row r="204" spans="1:9" ht="14" thickBot="1">
      <c r="F204" s="639" t="s">
        <v>1897</v>
      </c>
      <c r="G204" s="640"/>
      <c r="H204" s="641"/>
    </row>
    <row r="205" spans="1:9">
      <c r="A205" s="443" t="s">
        <v>1848</v>
      </c>
    </row>
    <row r="207" spans="1:9">
      <c r="A207" s="443" t="s">
        <v>1800</v>
      </c>
    </row>
    <row r="208" spans="1:9">
      <c r="A208" s="3" t="s">
        <v>467</v>
      </c>
      <c r="E208" s="447">
        <f>F185</f>
        <v>128000</v>
      </c>
    </row>
    <row r="210" spans="1:5">
      <c r="A210" s="3" t="s">
        <v>1801</v>
      </c>
    </row>
    <row r="212" spans="1:5">
      <c r="A212" s="615" t="s">
        <v>1802</v>
      </c>
    </row>
    <row r="213" spans="1:5">
      <c r="B213" s="3" t="s">
        <v>587</v>
      </c>
      <c r="E213" s="447">
        <f>F170</f>
        <v>8000</v>
      </c>
    </row>
    <row r="214" spans="1:5">
      <c r="B214" s="3" t="s">
        <v>1420</v>
      </c>
      <c r="E214" s="447">
        <f>F172</f>
        <v>-5000</v>
      </c>
    </row>
    <row r="216" spans="1:5">
      <c r="A216" s="615" t="s">
        <v>1803</v>
      </c>
    </row>
    <row r="217" spans="1:5">
      <c r="B217" s="3" t="s">
        <v>1838</v>
      </c>
      <c r="E217" s="447">
        <f>F162</f>
        <v>-24000</v>
      </c>
    </row>
    <row r="218" spans="1:5">
      <c r="B218" s="3" t="s">
        <v>1787</v>
      </c>
      <c r="E218" s="447">
        <f>F164</f>
        <v>6000</v>
      </c>
    </row>
    <row r="219" spans="1:5">
      <c r="B219" s="3" t="s">
        <v>1788</v>
      </c>
      <c r="E219" s="447">
        <f>F166</f>
        <v>-7000</v>
      </c>
    </row>
    <row r="220" spans="1:5">
      <c r="B220" s="3" t="s">
        <v>1849</v>
      </c>
      <c r="E220" s="447">
        <f>F175</f>
        <v>-17000</v>
      </c>
    </row>
    <row r="222" spans="1:5">
      <c r="A222" s="3" t="s">
        <v>1804</v>
      </c>
      <c r="E222" s="448">
        <f>SUM(E208:E220)</f>
        <v>89000</v>
      </c>
    </row>
    <row r="224" spans="1:5">
      <c r="A224" s="443" t="s">
        <v>1805</v>
      </c>
    </row>
    <row r="225" spans="1:5">
      <c r="A225" s="443" t="s">
        <v>1852</v>
      </c>
      <c r="E225" s="447">
        <f>G168</f>
        <v>-46000</v>
      </c>
    </row>
    <row r="226" spans="1:5">
      <c r="A226" s="3" t="s">
        <v>1811</v>
      </c>
      <c r="E226" s="447">
        <f>G170</f>
        <v>-70000</v>
      </c>
    </row>
    <row r="227" spans="1:5">
      <c r="A227" s="3" t="s">
        <v>1850</v>
      </c>
      <c r="E227" s="447">
        <f>G172</f>
        <v>37000</v>
      </c>
    </row>
    <row r="228" spans="1:5">
      <c r="A228" s="3" t="s">
        <v>1812</v>
      </c>
      <c r="E228" s="448">
        <f>SUM(E225:E227)</f>
        <v>-79000</v>
      </c>
    </row>
    <row r="230" spans="1:5">
      <c r="A230" s="443" t="s">
        <v>1806</v>
      </c>
    </row>
    <row r="231" spans="1:5">
      <c r="A231" s="3" t="s">
        <v>1851</v>
      </c>
      <c r="E231" s="447">
        <f>H177</f>
        <v>-68000</v>
      </c>
    </row>
    <row r="232" spans="1:5">
      <c r="A232" s="3" t="s">
        <v>1813</v>
      </c>
      <c r="E232" s="447">
        <f>H179</f>
        <v>72000</v>
      </c>
    </row>
    <row r="233" spans="1:5">
      <c r="A233" s="3" t="s">
        <v>1625</v>
      </c>
      <c r="E233" s="447">
        <f>H183</f>
        <v>27000</v>
      </c>
    </row>
    <row r="234" spans="1:5">
      <c r="A234" s="3" t="s">
        <v>1794</v>
      </c>
      <c r="E234" s="447">
        <f>H185</f>
        <v>-15000</v>
      </c>
    </row>
    <row r="235" spans="1:5">
      <c r="A235" s="3" t="s">
        <v>1814</v>
      </c>
      <c r="E235" s="448">
        <f>SUM(E231:E234)</f>
        <v>16000</v>
      </c>
    </row>
    <row r="239" spans="1:5">
      <c r="A239" s="443" t="s">
        <v>1807</v>
      </c>
      <c r="B239" s="443"/>
      <c r="C239" s="443"/>
      <c r="D239" s="443"/>
      <c r="E239" s="613">
        <f>E222+E228+E235</f>
        <v>26000</v>
      </c>
    </row>
    <row r="240" spans="1:5">
      <c r="A240" s="443" t="s">
        <v>1808</v>
      </c>
      <c r="B240" s="443"/>
      <c r="C240" s="443"/>
      <c r="D240" s="443"/>
      <c r="E240" s="613">
        <f>D160</f>
        <v>72000</v>
      </c>
    </row>
    <row r="241" spans="1:7">
      <c r="A241" s="443" t="s">
        <v>1809</v>
      </c>
      <c r="B241" s="443"/>
      <c r="C241" s="443"/>
      <c r="D241" s="443"/>
      <c r="E241" s="614">
        <f>E239+E240</f>
        <v>98000</v>
      </c>
    </row>
    <row r="243" spans="1:7">
      <c r="A243" s="615" t="s">
        <v>1898</v>
      </c>
    </row>
    <row r="244" spans="1:7">
      <c r="A244" s="3" t="s">
        <v>1899</v>
      </c>
    </row>
    <row r="249" spans="1:7">
      <c r="A249" s="3" t="s">
        <v>1853</v>
      </c>
    </row>
    <row r="250" spans="1:7">
      <c r="A250" s="3" t="s">
        <v>1854</v>
      </c>
    </row>
    <row r="252" spans="1:7">
      <c r="A252" s="3" t="s">
        <v>1855</v>
      </c>
    </row>
    <row r="254" spans="1:7">
      <c r="A254" s="3" t="s">
        <v>1136</v>
      </c>
      <c r="B254" s="3" t="s">
        <v>1869</v>
      </c>
      <c r="C254" s="3" t="s">
        <v>1856</v>
      </c>
      <c r="E254" s="3" t="s">
        <v>1857</v>
      </c>
      <c r="G254" s="3" t="s">
        <v>1860</v>
      </c>
    </row>
    <row r="255" spans="1:7">
      <c r="A255" s="619">
        <v>45432</v>
      </c>
      <c r="B255" s="3">
        <v>8</v>
      </c>
      <c r="C255" s="3" t="s">
        <v>1864</v>
      </c>
      <c r="E255" s="3" t="s">
        <v>1858</v>
      </c>
      <c r="G255" s="3" t="s">
        <v>1861</v>
      </c>
    </row>
    <row r="256" spans="1:7">
      <c r="A256" s="619">
        <v>45439</v>
      </c>
      <c r="B256" s="3">
        <v>9</v>
      </c>
      <c r="C256" s="3" t="s">
        <v>1859</v>
      </c>
      <c r="E256" s="3" t="s">
        <v>1863</v>
      </c>
      <c r="G256" s="3" t="s">
        <v>1862</v>
      </c>
    </row>
    <row r="257" spans="1:7">
      <c r="A257" s="619">
        <v>45446</v>
      </c>
      <c r="B257" s="3">
        <v>10</v>
      </c>
      <c r="C257" s="3" t="s">
        <v>1865</v>
      </c>
      <c r="E257" s="3" t="s">
        <v>1867</v>
      </c>
      <c r="G257" s="3" t="s">
        <v>1861</v>
      </c>
    </row>
    <row r="258" spans="1:7">
      <c r="A258" s="619">
        <v>45453</v>
      </c>
      <c r="B258" s="3">
        <v>11</v>
      </c>
      <c r="C258" s="3" t="s">
        <v>1866</v>
      </c>
      <c r="E258" s="3" t="s">
        <v>1868</v>
      </c>
      <c r="G258" s="3" t="s">
        <v>1861</v>
      </c>
    </row>
    <row r="260" spans="1:7">
      <c r="A260" s="3" t="s">
        <v>1870</v>
      </c>
    </row>
  </sheetData>
  <pageMargins left="0.7" right="0.7" top="0.75" bottom="0.75" header="0.3" footer="0.3"/>
  <ignoredErrors>
    <ignoredError sqref="C186:D186" formulaRange="1"/>
  </ignoredErrors>
  <drawing r:id="rId1"/>
  <legacyDrawing r:id="rId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6</vt:i4>
      </vt:variant>
    </vt:vector>
  </HeadingPairs>
  <TitlesOfParts>
    <vt:vector size="6" baseType="lpstr">
      <vt:lpstr>1</vt:lpstr>
      <vt:lpstr>3</vt:lpstr>
      <vt:lpstr>4</vt:lpstr>
      <vt:lpstr>5</vt:lpstr>
      <vt:lpstr>6</vt:lpstr>
      <vt:lpstr>7</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Shay Tsaban</cp:lastModifiedBy>
  <dcterms:created xsi:type="dcterms:W3CDTF">2021-03-04T05:25:24Z</dcterms:created>
  <dcterms:modified xsi:type="dcterms:W3CDTF">2025-03-20T18:09:31Z</dcterms:modified>
</cp:coreProperties>
</file>